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47421\Desktop\★★サッカー中体連\"/>
    </mc:Choice>
  </mc:AlternateContent>
  <xr:revisionPtr revIDLastSave="0" documentId="13_ncr:1_{50E49D73-1770-46A7-AAC5-4C8999D2C40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予選リーグ" sheetId="13" r:id="rId1"/>
    <sheet name="決勝トーナメント" sheetId="11" r:id="rId2"/>
    <sheet name="星取表" sheetId="15" r:id="rId3"/>
  </sheets>
  <definedNames>
    <definedName name="_xlnm.Print_Area" localSheetId="1">決勝トーナメント!$A$1:$U$60</definedName>
    <definedName name="_xlnm.Print_Area" localSheetId="2">星取表!$A$1:$Z$68</definedName>
    <definedName name="_xlnm.Print_Area" localSheetId="0">予選リーグ!$A$1:$S$46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1" l="1"/>
  <c r="G31" i="11"/>
  <c r="G21" i="11"/>
  <c r="G10" i="11"/>
  <c r="E39" i="11"/>
  <c r="E46" i="11"/>
  <c r="E35" i="11"/>
  <c r="E29" i="11"/>
  <c r="E24" i="11"/>
  <c r="E18" i="11"/>
  <c r="I44" i="11"/>
  <c r="I41" i="11"/>
  <c r="G49" i="11"/>
  <c r="G53" i="11"/>
  <c r="G55" i="11"/>
  <c r="G59" i="11"/>
  <c r="E59" i="11"/>
  <c r="E56" i="11"/>
  <c r="E53" i="11"/>
  <c r="E14" i="11"/>
  <c r="Q48" i="11"/>
  <c r="O48" i="11"/>
  <c r="O36" i="11"/>
  <c r="O50" i="11"/>
  <c r="Q50" i="11"/>
  <c r="Q46" i="11"/>
  <c r="O46" i="11"/>
  <c r="Q42" i="11"/>
  <c r="O42" i="11"/>
  <c r="Q40" i="11"/>
  <c r="O40" i="11"/>
  <c r="Q38" i="11"/>
  <c r="O38" i="11"/>
  <c r="O26" i="11"/>
  <c r="Q36" i="11"/>
  <c r="E7" i="11"/>
  <c r="Q32" i="11"/>
  <c r="O32" i="11"/>
  <c r="Q30" i="11"/>
  <c r="O30" i="11"/>
  <c r="Q28" i="11"/>
  <c r="O28" i="11"/>
  <c r="Q26" i="11"/>
  <c r="Q21" i="11"/>
  <c r="O21" i="11"/>
  <c r="Q19" i="11"/>
  <c r="O19" i="11"/>
  <c r="Q17" i="11"/>
  <c r="O17" i="11"/>
  <c r="Q15" i="11"/>
  <c r="O15" i="11"/>
  <c r="Q11" i="11"/>
  <c r="O11" i="11"/>
  <c r="Q9" i="11"/>
  <c r="O9" i="11"/>
  <c r="Q7" i="11"/>
  <c r="O7" i="11"/>
  <c r="O5" i="11"/>
  <c r="C47" i="11"/>
  <c r="C44" i="11"/>
  <c r="C41" i="11"/>
  <c r="C38" i="11"/>
  <c r="C36" i="11"/>
  <c r="C33" i="11"/>
  <c r="C31" i="11"/>
  <c r="C28" i="11"/>
  <c r="C25" i="11"/>
  <c r="C22" i="11"/>
  <c r="C20" i="11"/>
  <c r="C17" i="11"/>
  <c r="C15" i="11"/>
  <c r="C12" i="11"/>
  <c r="C9" i="11"/>
  <c r="C6" i="11"/>
  <c r="P5" i="15"/>
  <c r="O63" i="15"/>
  <c r="M63" i="15"/>
  <c r="O61" i="15"/>
  <c r="M61" i="15"/>
  <c r="L59" i="15"/>
  <c r="J59" i="15"/>
  <c r="L61" i="15"/>
  <c r="J61" i="15"/>
  <c r="I59" i="15"/>
  <c r="G59" i="15"/>
  <c r="O59" i="15"/>
  <c r="M59" i="15"/>
  <c r="I46" i="15"/>
  <c r="G46" i="15"/>
  <c r="O50" i="15"/>
  <c r="M50" i="15"/>
  <c r="O48" i="15"/>
  <c r="M48" i="15"/>
  <c r="L46" i="15"/>
  <c r="J46" i="15"/>
  <c r="L48" i="15"/>
  <c r="J48" i="15"/>
  <c r="O46" i="15"/>
  <c r="M46" i="15"/>
  <c r="I33" i="15"/>
  <c r="G33" i="15"/>
  <c r="O37" i="15"/>
  <c r="M37" i="15"/>
  <c r="O35" i="15"/>
  <c r="M35" i="15"/>
  <c r="M34" i="15" s="1"/>
  <c r="L33" i="15"/>
  <c r="J33" i="15"/>
  <c r="L35" i="15"/>
  <c r="J35" i="15"/>
  <c r="O33" i="15"/>
  <c r="M33" i="15"/>
  <c r="I20" i="15"/>
  <c r="G20" i="15"/>
  <c r="R26" i="15"/>
  <c r="P26" i="15"/>
  <c r="L22" i="15"/>
  <c r="J22" i="15"/>
  <c r="R20" i="15"/>
  <c r="P20" i="15"/>
  <c r="O24" i="15"/>
  <c r="M24" i="15"/>
  <c r="R24" i="15"/>
  <c r="P24" i="15"/>
  <c r="O22" i="15"/>
  <c r="M22" i="15"/>
  <c r="L20" i="15"/>
  <c r="J20" i="15"/>
  <c r="R22" i="15"/>
  <c r="P22" i="15"/>
  <c r="O20" i="15"/>
  <c r="M20" i="15"/>
  <c r="R11" i="15"/>
  <c r="P11" i="15"/>
  <c r="L7" i="15"/>
  <c r="J7" i="15"/>
  <c r="R9" i="15"/>
  <c r="P9" i="15"/>
  <c r="O7" i="15"/>
  <c r="M7" i="15"/>
  <c r="A46" i="11"/>
  <c r="A40" i="11"/>
  <c r="A35" i="11"/>
  <c r="A30" i="11"/>
  <c r="Q5" i="11" s="1"/>
  <c r="A24" i="11"/>
  <c r="A14" i="11"/>
  <c r="A8" i="11"/>
  <c r="S28" i="13"/>
  <c r="R29" i="13"/>
  <c r="S29" i="13"/>
  <c r="R28" i="13"/>
  <c r="S27" i="13"/>
  <c r="R27" i="13"/>
  <c r="S26" i="13"/>
  <c r="R26" i="13"/>
  <c r="S25" i="13"/>
  <c r="S24" i="13"/>
  <c r="Q27" i="13"/>
  <c r="Q26" i="13"/>
  <c r="Q25" i="13"/>
  <c r="Q24" i="13"/>
  <c r="S20" i="13"/>
  <c r="R20" i="13"/>
  <c r="S19" i="13"/>
  <c r="R19" i="13"/>
  <c r="S18" i="13"/>
  <c r="R18" i="13"/>
  <c r="S17" i="13"/>
  <c r="R17" i="13"/>
  <c r="S16" i="13"/>
  <c r="R16" i="13"/>
  <c r="S15" i="13"/>
  <c r="R15" i="13"/>
  <c r="Q20" i="13"/>
  <c r="M20" i="13"/>
  <c r="Q19" i="13"/>
  <c r="M19" i="13"/>
  <c r="Q18" i="13"/>
  <c r="M18" i="13"/>
  <c r="Q17" i="13"/>
  <c r="M17" i="13"/>
  <c r="Q16" i="13"/>
  <c r="M16" i="13"/>
  <c r="Q15" i="13"/>
  <c r="M15" i="13"/>
  <c r="I46" i="13"/>
  <c r="H46" i="13"/>
  <c r="G46" i="13"/>
  <c r="C46" i="13"/>
  <c r="I45" i="13"/>
  <c r="H45" i="13"/>
  <c r="G45" i="13"/>
  <c r="C45" i="13"/>
  <c r="I44" i="13"/>
  <c r="H44" i="13"/>
  <c r="G44" i="13"/>
  <c r="C44" i="13"/>
  <c r="I43" i="13"/>
  <c r="H43" i="13"/>
  <c r="G43" i="13"/>
  <c r="C43" i="13"/>
  <c r="I42" i="13"/>
  <c r="H42" i="13"/>
  <c r="G42" i="13"/>
  <c r="C42" i="13"/>
  <c r="I41" i="13"/>
  <c r="H41" i="13"/>
  <c r="G41" i="13"/>
  <c r="C41" i="13"/>
  <c r="I37" i="13"/>
  <c r="H37" i="13"/>
  <c r="I36" i="13"/>
  <c r="H36" i="13"/>
  <c r="I35" i="13"/>
  <c r="H35" i="13"/>
  <c r="I34" i="13"/>
  <c r="H34" i="13"/>
  <c r="I33" i="13"/>
  <c r="H33" i="13"/>
  <c r="I32" i="13"/>
  <c r="H32" i="13"/>
  <c r="I31" i="13"/>
  <c r="H31" i="13"/>
  <c r="I30" i="13"/>
  <c r="H30" i="13"/>
  <c r="I29" i="13"/>
  <c r="H29" i="13"/>
  <c r="I28" i="13"/>
  <c r="H28" i="13"/>
  <c r="G37" i="13"/>
  <c r="C37" i="13"/>
  <c r="G36" i="13"/>
  <c r="C36" i="13"/>
  <c r="G35" i="13"/>
  <c r="C35" i="13"/>
  <c r="G34" i="13"/>
  <c r="C34" i="13"/>
  <c r="G33" i="13"/>
  <c r="C33" i="13"/>
  <c r="G32" i="13"/>
  <c r="C32" i="13"/>
  <c r="G31" i="13"/>
  <c r="C31" i="13"/>
  <c r="G30" i="13"/>
  <c r="C30" i="13"/>
  <c r="G29" i="13"/>
  <c r="C29" i="13"/>
  <c r="G28" i="13"/>
  <c r="C28" i="13"/>
  <c r="I23" i="13"/>
  <c r="H23" i="13"/>
  <c r="I19" i="13"/>
  <c r="I18" i="13"/>
  <c r="I17" i="13"/>
  <c r="I16" i="13"/>
  <c r="I15" i="13"/>
  <c r="H19" i="13"/>
  <c r="H18" i="13"/>
  <c r="H17" i="13"/>
  <c r="H16" i="13"/>
  <c r="H15" i="13"/>
  <c r="G19" i="13"/>
  <c r="C19" i="13"/>
  <c r="C18" i="13"/>
  <c r="G17" i="13"/>
  <c r="C17" i="13"/>
  <c r="G16" i="13"/>
  <c r="C16" i="13"/>
  <c r="G15" i="13"/>
  <c r="C15" i="13"/>
  <c r="A38" i="11" l="1"/>
  <c r="A33" i="11"/>
  <c r="A22" i="11"/>
  <c r="A19" i="11"/>
  <c r="A17" i="11"/>
  <c r="A12" i="11"/>
  <c r="R78" i="15" l="1"/>
  <c r="M80" i="15" s="1"/>
  <c r="P78" i="15"/>
  <c r="O80" i="15" s="1"/>
  <c r="R76" i="15"/>
  <c r="J80" i="15" s="1"/>
  <c r="P76" i="15"/>
  <c r="O76" i="15"/>
  <c r="J78" i="15" s="1"/>
  <c r="M76" i="15"/>
  <c r="L78" i="15" s="1"/>
  <c r="R74" i="15"/>
  <c r="G80" i="15" s="1"/>
  <c r="P74" i="15"/>
  <c r="P73" i="15" s="1"/>
  <c r="O74" i="15"/>
  <c r="G78" i="15" s="1"/>
  <c r="M74" i="15"/>
  <c r="I78" i="15" s="1"/>
  <c r="L74" i="15"/>
  <c r="G76" i="15" s="1"/>
  <c r="J74" i="15"/>
  <c r="R72" i="15"/>
  <c r="D80" i="15" s="1"/>
  <c r="P72" i="15"/>
  <c r="F80" i="15" s="1"/>
  <c r="O72" i="15"/>
  <c r="D78" i="15" s="1"/>
  <c r="M72" i="15"/>
  <c r="F78" i="15" s="1"/>
  <c r="L72" i="15"/>
  <c r="D76" i="15" s="1"/>
  <c r="J72" i="15"/>
  <c r="F76" i="15" s="1"/>
  <c r="I72" i="15"/>
  <c r="G72" i="15"/>
  <c r="D11" i="15"/>
  <c r="A79" i="15"/>
  <c r="P70" i="15" s="1"/>
  <c r="A77" i="15"/>
  <c r="M70" i="15" s="1"/>
  <c r="A75" i="15"/>
  <c r="J70" i="15" s="1"/>
  <c r="A73" i="15"/>
  <c r="G70" i="15" s="1"/>
  <c r="A71" i="15"/>
  <c r="D70" i="15" s="1"/>
  <c r="J65" i="15"/>
  <c r="L65" i="15"/>
  <c r="G65" i="15"/>
  <c r="I65" i="15"/>
  <c r="G63" i="15"/>
  <c r="I63" i="15"/>
  <c r="D65" i="15"/>
  <c r="F63" i="15"/>
  <c r="D61" i="15"/>
  <c r="A66" i="15"/>
  <c r="P57" i="15" s="1"/>
  <c r="A64" i="15"/>
  <c r="M57" i="15" s="1"/>
  <c r="A62" i="15"/>
  <c r="J57" i="15" s="1"/>
  <c r="A60" i="15"/>
  <c r="G57" i="15" s="1"/>
  <c r="A58" i="15"/>
  <c r="D57" i="15" s="1"/>
  <c r="O67" i="15"/>
  <c r="M67" i="15"/>
  <c r="L67" i="15"/>
  <c r="J67" i="15"/>
  <c r="I67" i="15"/>
  <c r="G67" i="15"/>
  <c r="F67" i="15"/>
  <c r="D67" i="15"/>
  <c r="P64" i="15"/>
  <c r="P62" i="15"/>
  <c r="P60" i="15"/>
  <c r="P58" i="15"/>
  <c r="J52" i="15"/>
  <c r="L52" i="15"/>
  <c r="G52" i="15"/>
  <c r="I52" i="15"/>
  <c r="I50" i="15"/>
  <c r="D52" i="15"/>
  <c r="D50" i="15"/>
  <c r="F50" i="15"/>
  <c r="D48" i="15"/>
  <c r="A40" i="15"/>
  <c r="P31" i="15" s="1"/>
  <c r="A27" i="15"/>
  <c r="P18" i="15" s="1"/>
  <c r="A53" i="15"/>
  <c r="P44" i="15" s="1"/>
  <c r="A51" i="15"/>
  <c r="M44" i="15" s="1"/>
  <c r="A49" i="15"/>
  <c r="J44" i="15" s="1"/>
  <c r="A47" i="15"/>
  <c r="G44" i="15" s="1"/>
  <c r="A45" i="15"/>
  <c r="D44" i="15" s="1"/>
  <c r="O54" i="15"/>
  <c r="M54" i="15"/>
  <c r="L54" i="15"/>
  <c r="J54" i="15"/>
  <c r="I54" i="15"/>
  <c r="G54" i="15"/>
  <c r="F54" i="15"/>
  <c r="D54" i="15"/>
  <c r="W53" i="15" s="1"/>
  <c r="P51" i="15"/>
  <c r="P49" i="15"/>
  <c r="P47" i="15"/>
  <c r="P45" i="15"/>
  <c r="J39" i="15"/>
  <c r="L39" i="15"/>
  <c r="G39" i="15"/>
  <c r="I39" i="15"/>
  <c r="G37" i="15"/>
  <c r="I37" i="15"/>
  <c r="D39" i="15"/>
  <c r="F39" i="15"/>
  <c r="D37" i="15"/>
  <c r="F37" i="15"/>
  <c r="D35" i="15"/>
  <c r="A38" i="15"/>
  <c r="M31" i="15" s="1"/>
  <c r="A36" i="15"/>
  <c r="J31" i="15" s="1"/>
  <c r="A34" i="15"/>
  <c r="G31" i="15" s="1"/>
  <c r="A32" i="15"/>
  <c r="D31" i="15" s="1"/>
  <c r="A25" i="15"/>
  <c r="M18" i="15" s="1"/>
  <c r="A23" i="15"/>
  <c r="J18" i="15" s="1"/>
  <c r="A21" i="15"/>
  <c r="G18" i="15" s="1"/>
  <c r="A19" i="15"/>
  <c r="D18" i="15" s="1"/>
  <c r="O41" i="15"/>
  <c r="M41" i="15"/>
  <c r="L41" i="15"/>
  <c r="J41" i="15"/>
  <c r="I41" i="15"/>
  <c r="G41" i="15"/>
  <c r="F41" i="15"/>
  <c r="D41" i="15"/>
  <c r="P38" i="15"/>
  <c r="P36" i="15"/>
  <c r="P34" i="15"/>
  <c r="P32" i="15"/>
  <c r="J26" i="15"/>
  <c r="L26" i="15"/>
  <c r="G26" i="15"/>
  <c r="G24" i="15"/>
  <c r="I24" i="15"/>
  <c r="D26" i="15"/>
  <c r="F26" i="15"/>
  <c r="D24" i="15"/>
  <c r="M28" i="15"/>
  <c r="J28" i="15"/>
  <c r="D28" i="15"/>
  <c r="O28" i="15"/>
  <c r="P25" i="15"/>
  <c r="L28" i="15"/>
  <c r="P23" i="15"/>
  <c r="G28" i="15"/>
  <c r="I28" i="15"/>
  <c r="P21" i="15"/>
  <c r="F28" i="15"/>
  <c r="P19" i="15"/>
  <c r="A1" i="15"/>
  <c r="A14" i="15"/>
  <c r="A12" i="15"/>
  <c r="M5" i="15" s="1"/>
  <c r="A10" i="15"/>
  <c r="J5" i="15" s="1"/>
  <c r="A8" i="15"/>
  <c r="G5" i="15" s="1"/>
  <c r="A6" i="15"/>
  <c r="D5" i="15" s="1"/>
  <c r="I7" i="15"/>
  <c r="D9" i="15" s="1"/>
  <c r="G7" i="15"/>
  <c r="F9" i="15" s="1"/>
  <c r="R13" i="15"/>
  <c r="M15" i="15" s="1"/>
  <c r="P13" i="15"/>
  <c r="O15" i="15" s="1"/>
  <c r="J15" i="15"/>
  <c r="L15" i="15"/>
  <c r="O11" i="15"/>
  <c r="J13" i="15" s="1"/>
  <c r="M11" i="15"/>
  <c r="L13" i="15" s="1"/>
  <c r="G15" i="15"/>
  <c r="I15" i="15"/>
  <c r="O9" i="15"/>
  <c r="G13" i="15" s="1"/>
  <c r="M9" i="15"/>
  <c r="I13" i="15" s="1"/>
  <c r="L9" i="15"/>
  <c r="G11" i="15" s="1"/>
  <c r="J9" i="15"/>
  <c r="I11" i="15" s="1"/>
  <c r="R7" i="15"/>
  <c r="D15" i="15" s="1"/>
  <c r="P7" i="15"/>
  <c r="F15" i="15" s="1"/>
  <c r="D13" i="15"/>
  <c r="F13" i="15"/>
  <c r="F11" i="15"/>
  <c r="W75" i="15" l="1"/>
  <c r="J71" i="15"/>
  <c r="W77" i="15"/>
  <c r="X66" i="15"/>
  <c r="G53" i="15"/>
  <c r="W79" i="15"/>
  <c r="W71" i="15"/>
  <c r="X77" i="15"/>
  <c r="D74" i="15"/>
  <c r="W73" i="15" s="1"/>
  <c r="X71" i="15"/>
  <c r="M53" i="15"/>
  <c r="M58" i="15"/>
  <c r="P75" i="15"/>
  <c r="J73" i="15"/>
  <c r="P77" i="15"/>
  <c r="P71" i="15"/>
  <c r="M45" i="15"/>
  <c r="J34" i="15"/>
  <c r="F52" i="15"/>
  <c r="D51" i="15" s="1"/>
  <c r="V51" i="15" s="1"/>
  <c r="D53" i="15"/>
  <c r="J53" i="15"/>
  <c r="G66" i="15"/>
  <c r="J40" i="15"/>
  <c r="J45" i="15"/>
  <c r="J47" i="15"/>
  <c r="J51" i="15"/>
  <c r="W45" i="15"/>
  <c r="M40" i="15"/>
  <c r="W47" i="15"/>
  <c r="U53" i="15"/>
  <c r="W60" i="15"/>
  <c r="M66" i="15"/>
  <c r="J58" i="15"/>
  <c r="L80" i="15"/>
  <c r="J79" i="15" s="1"/>
  <c r="W32" i="15"/>
  <c r="F48" i="15"/>
  <c r="X47" i="15" s="1"/>
  <c r="X40" i="15"/>
  <c r="W34" i="15"/>
  <c r="G45" i="15"/>
  <c r="X45" i="15"/>
  <c r="M49" i="15"/>
  <c r="X53" i="15"/>
  <c r="Y53" i="15" s="1"/>
  <c r="W66" i="15"/>
  <c r="Y66" i="15" s="1"/>
  <c r="W58" i="15"/>
  <c r="G50" i="15"/>
  <c r="G49" i="15" s="1"/>
  <c r="J32" i="15"/>
  <c r="G40" i="15"/>
  <c r="G38" i="15"/>
  <c r="V53" i="15"/>
  <c r="X62" i="15"/>
  <c r="I76" i="15"/>
  <c r="G75" i="15" s="1"/>
  <c r="W40" i="15"/>
  <c r="T53" i="15"/>
  <c r="G62" i="15"/>
  <c r="D63" i="15"/>
  <c r="D62" i="15" s="1"/>
  <c r="X58" i="15"/>
  <c r="G51" i="15"/>
  <c r="M47" i="15"/>
  <c r="J60" i="15"/>
  <c r="J66" i="15"/>
  <c r="M79" i="15"/>
  <c r="I80" i="15"/>
  <c r="G79" i="15" s="1"/>
  <c r="G77" i="15"/>
  <c r="J77" i="15"/>
  <c r="M71" i="15"/>
  <c r="F74" i="15"/>
  <c r="X73" i="15" s="1"/>
  <c r="M75" i="15"/>
  <c r="M73" i="15"/>
  <c r="G71" i="15"/>
  <c r="D75" i="15"/>
  <c r="D77" i="15"/>
  <c r="D79" i="15"/>
  <c r="G64" i="15"/>
  <c r="W64" i="15"/>
  <c r="J64" i="15"/>
  <c r="M60" i="15"/>
  <c r="F61" i="15"/>
  <c r="X60" i="15" s="1"/>
  <c r="M62" i="15"/>
  <c r="F65" i="15"/>
  <c r="X64" i="15" s="1"/>
  <c r="G58" i="15"/>
  <c r="D66" i="15"/>
  <c r="X49" i="15"/>
  <c r="W51" i="15"/>
  <c r="D49" i="15"/>
  <c r="X38" i="15"/>
  <c r="W36" i="15"/>
  <c r="X32" i="15"/>
  <c r="X36" i="15"/>
  <c r="G36" i="15"/>
  <c r="W38" i="15"/>
  <c r="J38" i="15"/>
  <c r="M32" i="15"/>
  <c r="F35" i="15"/>
  <c r="X34" i="15" s="1"/>
  <c r="M36" i="15"/>
  <c r="G32" i="15"/>
  <c r="D36" i="15"/>
  <c r="D38" i="15"/>
  <c r="D40" i="15"/>
  <c r="J19" i="15"/>
  <c r="F24" i="15"/>
  <c r="D23" i="15" s="1"/>
  <c r="M21" i="15"/>
  <c r="F22" i="15"/>
  <c r="X21" i="15" s="1"/>
  <c r="X19" i="15"/>
  <c r="D22" i="15"/>
  <c r="W21" i="15" s="1"/>
  <c r="M27" i="15"/>
  <c r="G23" i="15"/>
  <c r="X27" i="15"/>
  <c r="G27" i="15"/>
  <c r="W27" i="15"/>
  <c r="W25" i="15"/>
  <c r="D25" i="15"/>
  <c r="J25" i="15"/>
  <c r="W23" i="15"/>
  <c r="J27" i="15"/>
  <c r="M19" i="15"/>
  <c r="M23" i="15"/>
  <c r="I26" i="15"/>
  <c r="X25" i="15" s="1"/>
  <c r="J21" i="15"/>
  <c r="G19" i="15"/>
  <c r="W19" i="15"/>
  <c r="D27" i="15"/>
  <c r="M8" i="15"/>
  <c r="P10" i="15"/>
  <c r="P8" i="15"/>
  <c r="X8" i="15"/>
  <c r="P6" i="15"/>
  <c r="P12" i="15"/>
  <c r="J14" i="15"/>
  <c r="J12" i="15"/>
  <c r="G12" i="15"/>
  <c r="W10" i="15"/>
  <c r="W14" i="15"/>
  <c r="X12" i="15"/>
  <c r="X14" i="15"/>
  <c r="J6" i="15"/>
  <c r="X10" i="15"/>
  <c r="X6" i="15"/>
  <c r="W12" i="15"/>
  <c r="D12" i="15"/>
  <c r="W8" i="15"/>
  <c r="D8" i="15"/>
  <c r="G10" i="15"/>
  <c r="G14" i="15"/>
  <c r="M14" i="15"/>
  <c r="M6" i="15"/>
  <c r="J8" i="15"/>
  <c r="M10" i="15"/>
  <c r="G6" i="15"/>
  <c r="W6" i="15"/>
  <c r="D10" i="15"/>
  <c r="D14" i="15"/>
  <c r="X51" i="15" l="1"/>
  <c r="Y51" i="15" s="1"/>
  <c r="D64" i="15"/>
  <c r="V64" i="15" s="1"/>
  <c r="Y77" i="15"/>
  <c r="T51" i="15"/>
  <c r="Y73" i="15"/>
  <c r="S53" i="15"/>
  <c r="Y71" i="15"/>
  <c r="X75" i="15"/>
  <c r="Y75" i="15" s="1"/>
  <c r="Y60" i="15"/>
  <c r="Y58" i="15"/>
  <c r="D47" i="15"/>
  <c r="V47" i="15" s="1"/>
  <c r="Y34" i="15"/>
  <c r="T45" i="15"/>
  <c r="X79" i="15"/>
  <c r="Y79" i="15" s="1"/>
  <c r="Y47" i="15"/>
  <c r="W49" i="15"/>
  <c r="Y49" i="15" s="1"/>
  <c r="Y45" i="15"/>
  <c r="U45" i="15"/>
  <c r="Y32" i="15"/>
  <c r="V45" i="15"/>
  <c r="T49" i="15"/>
  <c r="U51" i="15"/>
  <c r="W62" i="15"/>
  <c r="Y62" i="15" s="1"/>
  <c r="Y36" i="15"/>
  <c r="AA53" i="15"/>
  <c r="V49" i="15"/>
  <c r="Y40" i="15"/>
  <c r="D73" i="15"/>
  <c r="V73" i="15" s="1"/>
  <c r="V77" i="15"/>
  <c r="U77" i="15"/>
  <c r="V75" i="15"/>
  <c r="U75" i="15"/>
  <c r="T79" i="15"/>
  <c r="V79" i="15"/>
  <c r="U79" i="15"/>
  <c r="U71" i="15"/>
  <c r="V71" i="15"/>
  <c r="D60" i="15"/>
  <c r="U60" i="15" s="1"/>
  <c r="V62" i="15"/>
  <c r="T62" i="15"/>
  <c r="U62" i="15"/>
  <c r="Y64" i="15"/>
  <c r="V66" i="15"/>
  <c r="U66" i="15"/>
  <c r="T66" i="15"/>
  <c r="T58" i="15"/>
  <c r="V58" i="15"/>
  <c r="U58" i="15"/>
  <c r="U49" i="15"/>
  <c r="Y38" i="15"/>
  <c r="D34" i="15"/>
  <c r="U34" i="15" s="1"/>
  <c r="U32" i="15"/>
  <c r="T32" i="15"/>
  <c r="V32" i="15"/>
  <c r="V38" i="15"/>
  <c r="U38" i="15"/>
  <c r="T38" i="15"/>
  <c r="U40" i="15"/>
  <c r="T40" i="15"/>
  <c r="V40" i="15"/>
  <c r="V36" i="15"/>
  <c r="U36" i="15"/>
  <c r="T36" i="15"/>
  <c r="Y21" i="15"/>
  <c r="X23" i="15"/>
  <c r="Y23" i="15" s="1"/>
  <c r="Y19" i="15"/>
  <c r="D21" i="15"/>
  <c r="V21" i="15" s="1"/>
  <c r="Y27" i="15"/>
  <c r="G25" i="15"/>
  <c r="U25" i="15" s="1"/>
  <c r="V27" i="15"/>
  <c r="U27" i="15"/>
  <c r="T27" i="15"/>
  <c r="V19" i="15"/>
  <c r="T19" i="15"/>
  <c r="U19" i="15"/>
  <c r="V23" i="15"/>
  <c r="T23" i="15"/>
  <c r="U23" i="15"/>
  <c r="Y25" i="15"/>
  <c r="Y8" i="15"/>
  <c r="Y10" i="15"/>
  <c r="Y14" i="15"/>
  <c r="Y12" i="15"/>
  <c r="Y6" i="15"/>
  <c r="U6" i="15"/>
  <c r="T6" i="15"/>
  <c r="V6" i="15"/>
  <c r="U14" i="15"/>
  <c r="V14" i="15"/>
  <c r="T14" i="15"/>
  <c r="U12" i="15"/>
  <c r="T12" i="15"/>
  <c r="V12" i="15"/>
  <c r="U8" i="15"/>
  <c r="T8" i="15"/>
  <c r="V8" i="15"/>
  <c r="T10" i="15"/>
  <c r="V10" i="15"/>
  <c r="U10" i="15"/>
  <c r="V34" i="15" l="1"/>
  <c r="T64" i="15"/>
  <c r="U64" i="15"/>
  <c r="S32" i="15"/>
  <c r="AA32" i="15" s="1"/>
  <c r="V60" i="15"/>
  <c r="S51" i="15"/>
  <c r="AA51" i="15" s="1"/>
  <c r="S71" i="15"/>
  <c r="AA71" i="15" s="1"/>
  <c r="U47" i="15"/>
  <c r="S75" i="15"/>
  <c r="AA75" i="15" s="1"/>
  <c r="T47" i="15"/>
  <c r="S77" i="15"/>
  <c r="AA77" i="15" s="1"/>
  <c r="S58" i="15"/>
  <c r="AA58" i="15" s="1"/>
  <c r="S45" i="15"/>
  <c r="AA45" i="15" s="1"/>
  <c r="T21" i="15"/>
  <c r="S49" i="15"/>
  <c r="AA49" i="15" s="1"/>
  <c r="T60" i="15"/>
  <c r="U73" i="15"/>
  <c r="V25" i="15"/>
  <c r="T25" i="15"/>
  <c r="S79" i="15"/>
  <c r="AA79" i="15" s="1"/>
  <c r="S66" i="15"/>
  <c r="AA66" i="15" s="1"/>
  <c r="S62" i="15"/>
  <c r="AA62" i="15" s="1"/>
  <c r="S36" i="15"/>
  <c r="AA36" i="15" s="1"/>
  <c r="T34" i="15"/>
  <c r="S40" i="15"/>
  <c r="AA40" i="15" s="1"/>
  <c r="S38" i="15"/>
  <c r="AA38" i="15" s="1"/>
  <c r="U21" i="15"/>
  <c r="S23" i="15"/>
  <c r="AA23" i="15" s="1"/>
  <c r="S19" i="15"/>
  <c r="AA19" i="15" s="1"/>
  <c r="S27" i="15"/>
  <c r="AA27" i="15" s="1"/>
  <c r="S10" i="15"/>
  <c r="AA10" i="15" s="1"/>
  <c r="S12" i="15"/>
  <c r="AA12" i="15" s="1"/>
  <c r="S8" i="15"/>
  <c r="AA8" i="15" s="1"/>
  <c r="S14" i="15"/>
  <c r="AA14" i="15" s="1"/>
  <c r="S6" i="15"/>
  <c r="AA6" i="15" s="1"/>
  <c r="Z12" i="15" l="1"/>
  <c r="Z14" i="15"/>
  <c r="S64" i="15"/>
  <c r="AA64" i="15" s="1"/>
  <c r="S60" i="15"/>
  <c r="AA60" i="15" s="1"/>
  <c r="S47" i="15"/>
  <c r="AA47" i="15" s="1"/>
  <c r="Z51" i="15" s="1"/>
  <c r="S21" i="15"/>
  <c r="AA21" i="15" s="1"/>
  <c r="S73" i="15"/>
  <c r="AA73" i="15" s="1"/>
  <c r="S25" i="15"/>
  <c r="AA25" i="15" s="1"/>
  <c r="Z53" i="15"/>
  <c r="S34" i="15"/>
  <c r="AA34" i="15" s="1"/>
  <c r="Z34" i="15" s="1"/>
  <c r="Z40" i="15"/>
  <c r="Z66" i="15"/>
  <c r="Z6" i="15"/>
  <c r="Z8" i="15"/>
  <c r="Z10" i="15"/>
  <c r="Z23" i="15" l="1"/>
  <c r="Z25" i="15"/>
  <c r="Z19" i="15"/>
  <c r="Z21" i="15"/>
  <c r="Z27" i="15"/>
  <c r="Z64" i="15"/>
  <c r="Z32" i="15"/>
  <c r="Z38" i="15"/>
  <c r="Z58" i="15"/>
  <c r="Z62" i="15"/>
  <c r="Z60" i="15"/>
  <c r="Z45" i="15"/>
  <c r="Z47" i="15"/>
  <c r="Z49" i="15"/>
  <c r="Z71" i="15"/>
  <c r="Z73" i="15"/>
  <c r="Z75" i="15"/>
  <c r="Z77" i="15"/>
  <c r="Z36" i="15"/>
  <c r="M27" i="13" l="1"/>
  <c r="M26" i="13"/>
  <c r="M24" i="13"/>
  <c r="R25" i="13"/>
  <c r="R24" i="13"/>
  <c r="Q29" i="13"/>
  <c r="M29" i="13"/>
  <c r="Q28" i="13"/>
  <c r="M28" i="13"/>
  <c r="M25" i="13"/>
  <c r="I24" i="13"/>
  <c r="H24" i="13"/>
  <c r="G24" i="13"/>
  <c r="C24" i="13"/>
  <c r="G23" i="13"/>
  <c r="C23" i="13"/>
  <c r="I22" i="13"/>
  <c r="H22" i="13"/>
  <c r="G22" i="13"/>
  <c r="C22" i="13"/>
  <c r="I21" i="13"/>
  <c r="H21" i="13"/>
  <c r="G21" i="13"/>
  <c r="C21" i="13"/>
  <c r="I20" i="13"/>
  <c r="H20" i="13"/>
  <c r="G20" i="13"/>
  <c r="C20" i="13"/>
  <c r="G18" i="13"/>
</calcChain>
</file>

<file path=xl/sharedStrings.xml><?xml version="1.0" encoding="utf-8"?>
<sst xmlns="http://schemas.openxmlformats.org/spreadsheetml/2006/main" count="557" uniqueCount="194">
  <si>
    <t>●決勝TM　審判割＆役員</t>
  </si>
  <si>
    <t>２会場８試合</t>
    <phoneticPr fontId="3"/>
  </si>
  <si>
    <t>役員：敗退チーム顧問</t>
  </si>
  <si>
    <t>役員：</t>
  </si>
  <si>
    <t>主審</t>
  </si>
  <si>
    <t>４審</t>
  </si>
  <si>
    <t>①</t>
  </si>
  <si>
    <t>VS</t>
  </si>
  <si>
    <t>役員</t>
  </si>
  <si>
    <t>②</t>
  </si>
  <si>
    <t>③</t>
  </si>
  <si>
    <t>④</t>
  </si>
  <si>
    <t>日/場所</t>
  </si>
  <si>
    <t>③</t>
    <phoneticPr fontId="3"/>
  </si>
  <si>
    <t>④</t>
    <phoneticPr fontId="3"/>
  </si>
  <si>
    <t>３決</t>
  </si>
  <si>
    <t>決勝</t>
  </si>
  <si>
    <t>4審</t>
  </si>
  <si>
    <t>e勝</t>
  </si>
  <si>
    <t>５位</t>
  </si>
  <si>
    <t>④敗復ｆ</t>
  </si>
  <si>
    <t>f勝</t>
  </si>
  <si>
    <t>a負</t>
  </si>
  <si>
    <t>e</t>
  </si>
  <si>
    <t>b負</t>
  </si>
  <si>
    <t>ｃ負</t>
  </si>
  <si>
    <t>f</t>
  </si>
  <si>
    <t>ｄ負</t>
  </si>
  <si>
    <t>●決勝トーナメント</t>
    <phoneticPr fontId="3"/>
  </si>
  <si>
    <t>　　　1会場4試合</t>
    <phoneticPr fontId="3"/>
  </si>
  <si>
    <t>①準々決勝a</t>
    <phoneticPr fontId="3"/>
  </si>
  <si>
    <t>②準々決勝b</t>
    <phoneticPr fontId="3"/>
  </si>
  <si>
    <t>③準々決勝c</t>
    <rPh sb="1" eb="3">
      <t>ジュンジュン</t>
    </rPh>
    <rPh sb="3" eb="5">
      <t>ケッショウ</t>
    </rPh>
    <phoneticPr fontId="3"/>
  </si>
  <si>
    <t>④準々決勝d</t>
    <phoneticPr fontId="3"/>
  </si>
  <si>
    <t>①準決勝</t>
    <phoneticPr fontId="3"/>
  </si>
  <si>
    <t>翔洋Ｇ</t>
    <rPh sb="0" eb="2">
      <t>ショウヨウ</t>
    </rPh>
    <phoneticPr fontId="3"/>
  </si>
  <si>
    <t>橘GF</t>
    <rPh sb="0" eb="1">
      <t>タチバナ</t>
    </rPh>
    <phoneticPr fontId="3"/>
  </si>
  <si>
    <t>副審</t>
    <rPh sb="0" eb="2">
      <t>フクシン</t>
    </rPh>
    <phoneticPr fontId="3"/>
  </si>
  <si>
    <t>主審</t>
    <rPh sb="0" eb="2">
      <t>シュシン</t>
    </rPh>
    <phoneticPr fontId="3"/>
  </si>
  <si>
    <t>４審</t>
    <rPh sb="1" eb="2">
      <t>シン</t>
    </rPh>
    <phoneticPr fontId="3"/>
  </si>
  <si>
    <t>翔洋G</t>
    <rPh sb="0" eb="2">
      <t>ショウヨウ</t>
    </rPh>
    <phoneticPr fontId="3"/>
  </si>
  <si>
    <t>（３０分H→PK）</t>
  </si>
  <si>
    <t>d</t>
    <phoneticPr fontId="3"/>
  </si>
  <si>
    <t>c</t>
    <phoneticPr fontId="3"/>
  </si>
  <si>
    <t>②敗復e</t>
    <rPh sb="1" eb="2">
      <t>ハイ</t>
    </rPh>
    <rPh sb="2" eb="3">
      <t>フク</t>
    </rPh>
    <phoneticPr fontId="3"/>
  </si>
  <si>
    <t>③準決勝</t>
    <rPh sb="1" eb="4">
      <t>ジュンケッショウ</t>
    </rPh>
    <phoneticPr fontId="3"/>
  </si>
  <si>
    <t>時間</t>
    <rPh sb="0" eb="2">
      <t>ジカン</t>
    </rPh>
    <phoneticPr fontId="2"/>
  </si>
  <si>
    <t>対戦</t>
    <rPh sb="0" eb="2">
      <t>タイセン</t>
    </rPh>
    <phoneticPr fontId="2"/>
  </si>
  <si>
    <t>Ａブロック　</t>
    <phoneticPr fontId="2"/>
  </si>
  <si>
    <t>主審４審</t>
    <rPh sb="0" eb="2">
      <t>シュシン</t>
    </rPh>
    <rPh sb="3" eb="4">
      <t>シン</t>
    </rPh>
    <phoneticPr fontId="2"/>
  </si>
  <si>
    <t>副審</t>
    <rPh sb="0" eb="2">
      <t>フクシン</t>
    </rPh>
    <phoneticPr fontId="2"/>
  </si>
  <si>
    <t>Ａ</t>
    <phoneticPr fontId="2"/>
  </si>
  <si>
    <t>Ｃ</t>
    <phoneticPr fontId="2"/>
  </si>
  <si>
    <t>Ｂ</t>
    <phoneticPr fontId="2"/>
  </si>
  <si>
    <t>Ｄ</t>
    <phoneticPr fontId="2"/>
  </si>
  <si>
    <t>Ｅ</t>
    <phoneticPr fontId="2"/>
  </si>
  <si>
    <t>Ａ上位３チーム、Ｂ～Ｆは上位２チームが決勝トーナメント進出</t>
    <phoneticPr fontId="3"/>
  </si>
  <si>
    <t>①</t>
    <phoneticPr fontId="2"/>
  </si>
  <si>
    <t>城内</t>
    <rPh sb="0" eb="2">
      <t>ジョウナイ</t>
    </rPh>
    <phoneticPr fontId="2"/>
  </si>
  <si>
    <t>竜爪</t>
    <rPh sb="0" eb="1">
      <t>リュウ</t>
    </rPh>
    <rPh sb="1" eb="2">
      <t>ツメ</t>
    </rPh>
    <phoneticPr fontId="2"/>
  </si>
  <si>
    <t>観山</t>
    <rPh sb="0" eb="2">
      <t>カンザン</t>
    </rPh>
    <phoneticPr fontId="2"/>
  </si>
  <si>
    <t>（中島人工芝Ｇ）</t>
    <rPh sb="1" eb="3">
      <t>ナカジマ</t>
    </rPh>
    <rPh sb="3" eb="6">
      <t>ジンコウシバ</t>
    </rPh>
    <phoneticPr fontId="3"/>
  </si>
  <si>
    <t>　　　１会場４試合</t>
    <phoneticPr fontId="3"/>
  </si>
  <si>
    <t>静岡学園</t>
    <rPh sb="0" eb="4">
      <t>シズオカガクエン</t>
    </rPh>
    <phoneticPr fontId="11"/>
  </si>
  <si>
    <t>静岡翔洋</t>
    <rPh sb="0" eb="2">
      <t>シズオカ</t>
    </rPh>
    <rPh sb="2" eb="3">
      <t>カケル</t>
    </rPh>
    <rPh sb="3" eb="4">
      <t>ヨウ</t>
    </rPh>
    <phoneticPr fontId="11"/>
  </si>
  <si>
    <t>常葉橘</t>
    <rPh sb="0" eb="2">
      <t>トコハ</t>
    </rPh>
    <rPh sb="2" eb="3">
      <t>タチバナ</t>
    </rPh>
    <phoneticPr fontId="11"/>
  </si>
  <si>
    <t>Ｅブロック</t>
    <phoneticPr fontId="2"/>
  </si>
  <si>
    <t>聖光</t>
    <rPh sb="0" eb="1">
      <t>セイ</t>
    </rPh>
    <rPh sb="1" eb="2">
      <t>ヒカリ</t>
    </rPh>
    <phoneticPr fontId="2"/>
  </si>
  <si>
    <t>日本平</t>
    <rPh sb="0" eb="3">
      <t>ニホンダイラ</t>
    </rPh>
    <phoneticPr fontId="2"/>
  </si>
  <si>
    <t>高松</t>
    <rPh sb="0" eb="2">
      <t>タカマツ</t>
    </rPh>
    <phoneticPr fontId="2"/>
  </si>
  <si>
    <t>東豊田</t>
    <rPh sb="0" eb="3">
      <t>ヒガシトヨダ</t>
    </rPh>
    <phoneticPr fontId="2"/>
  </si>
  <si>
    <t>豊田</t>
    <rPh sb="0" eb="2">
      <t>トヨダ</t>
    </rPh>
    <phoneticPr fontId="2"/>
  </si>
  <si>
    <t>橘Ｇ</t>
    <rPh sb="0" eb="1">
      <t>タチバナ</t>
    </rPh>
    <phoneticPr fontId="3"/>
  </si>
  <si>
    <t>（橘Ｇ・翔洋Ｇ）</t>
    <rPh sb="1" eb="2">
      <t>タチバナ</t>
    </rPh>
    <rPh sb="4" eb="6">
      <t>ショウヨウ</t>
    </rPh>
    <phoneticPr fontId="3"/>
  </si>
  <si>
    <t>―</t>
  </si>
  <si>
    <t>結果報告（ＦＡＸ番号）</t>
    <rPh sb="0" eb="2">
      <t>ケッカ</t>
    </rPh>
    <rPh sb="2" eb="4">
      <t>ホウコク</t>
    </rPh>
    <rPh sb="8" eb="10">
      <t>バンゴウ</t>
    </rPh>
    <phoneticPr fontId="11"/>
  </si>
  <si>
    <t>清水サッカー協会</t>
    <rPh sb="0" eb="2">
      <t>シミズ</t>
    </rPh>
    <rPh sb="6" eb="8">
      <t>キョウカイ</t>
    </rPh>
    <phoneticPr fontId="11"/>
  </si>
  <si>
    <t>勝点</t>
    <rPh sb="0" eb="1">
      <t>カ</t>
    </rPh>
    <rPh sb="1" eb="2">
      <t>テン</t>
    </rPh>
    <phoneticPr fontId="11"/>
  </si>
  <si>
    <t>順位</t>
    <rPh sb="0" eb="2">
      <t>ジュンイ</t>
    </rPh>
    <phoneticPr fontId="11"/>
  </si>
  <si>
    <t>-</t>
    <phoneticPr fontId="11"/>
  </si>
  <si>
    <t>054-337-0722</t>
    <phoneticPr fontId="11"/>
  </si>
  <si>
    <t>勝</t>
    <rPh sb="0" eb="1">
      <t>カ</t>
    </rPh>
    <phoneticPr fontId="11"/>
  </si>
  <si>
    <t>分</t>
    <rPh sb="0" eb="1">
      <t>ワ</t>
    </rPh>
    <phoneticPr fontId="11"/>
  </si>
  <si>
    <t>敗</t>
    <rPh sb="0" eb="1">
      <t>ハイ</t>
    </rPh>
    <phoneticPr fontId="11"/>
  </si>
  <si>
    <t>得点</t>
    <rPh sb="0" eb="2">
      <t>トクテン</t>
    </rPh>
    <phoneticPr fontId="11"/>
  </si>
  <si>
    <t>失点</t>
    <rPh sb="0" eb="2">
      <t>シッテン</t>
    </rPh>
    <phoneticPr fontId="11"/>
  </si>
  <si>
    <t>得失</t>
    <rPh sb="0" eb="2">
      <t>トクシツ</t>
    </rPh>
    <phoneticPr fontId="11"/>
  </si>
  <si>
    <t>２位</t>
    <rPh sb="1" eb="2">
      <t>イ</t>
    </rPh>
    <phoneticPr fontId="11"/>
  </si>
  <si>
    <t>３位</t>
    <rPh sb="1" eb="2">
      <t>イ</t>
    </rPh>
    <phoneticPr fontId="11"/>
  </si>
  <si>
    <t>-</t>
    <phoneticPr fontId="11"/>
  </si>
  <si>
    <t>-</t>
    <phoneticPr fontId="11"/>
  </si>
  <si>
    <t>１位</t>
    <rPh sb="1" eb="2">
      <t>イ</t>
    </rPh>
    <phoneticPr fontId="11"/>
  </si>
  <si>
    <t>Aブロック</t>
    <phoneticPr fontId="11"/>
  </si>
  <si>
    <t>-</t>
  </si>
  <si>
    <t>Bブロック</t>
    <phoneticPr fontId="11"/>
  </si>
  <si>
    <t>Cブロック</t>
    <phoneticPr fontId="11"/>
  </si>
  <si>
    <t>Dブロック</t>
    <phoneticPr fontId="11"/>
  </si>
  <si>
    <r>
      <t>予選リーグ（</t>
    </r>
    <r>
      <rPr>
        <u/>
        <sz val="16"/>
        <color theme="1"/>
        <rFont val="游ゴシック"/>
        <family val="3"/>
        <charset val="128"/>
        <scheme val="minor"/>
      </rPr>
      <t>以下の星取り表は予選リーグ</t>
    </r>
    <r>
      <rPr>
        <b/>
        <u/>
        <sz val="16"/>
        <color rgb="FFFF0000"/>
        <rFont val="游ゴシック"/>
        <family val="3"/>
        <charset val="128"/>
        <scheme val="minor"/>
      </rPr>
      <t>に結果を入力すると</t>
    </r>
    <r>
      <rPr>
        <u/>
        <sz val="16"/>
        <color theme="1"/>
        <rFont val="游ゴシック"/>
        <family val="3"/>
        <charset val="128"/>
        <scheme val="minor"/>
      </rPr>
      <t>反映されるようになっています</t>
    </r>
    <r>
      <rPr>
        <sz val="16"/>
        <color theme="1"/>
        <rFont val="游ゴシック"/>
        <family val="3"/>
        <charset val="128"/>
        <scheme val="minor"/>
      </rPr>
      <t>）</t>
    </r>
    <rPh sb="0" eb="2">
      <t>ヨセン</t>
    </rPh>
    <rPh sb="6" eb="8">
      <t>イカ</t>
    </rPh>
    <rPh sb="9" eb="11">
      <t>ホシト</t>
    </rPh>
    <rPh sb="12" eb="13">
      <t>ヒョウ</t>
    </rPh>
    <rPh sb="14" eb="16">
      <t>ヨセン</t>
    </rPh>
    <rPh sb="20" eb="22">
      <t>ケッカ</t>
    </rPh>
    <rPh sb="23" eb="25">
      <t>ニュウリョク</t>
    </rPh>
    <rPh sb="28" eb="30">
      <t>ハンエイ</t>
    </rPh>
    <phoneticPr fontId="11"/>
  </si>
  <si>
    <t>Eブロック</t>
    <phoneticPr fontId="11"/>
  </si>
  <si>
    <t>Fブロック</t>
    <phoneticPr fontId="11"/>
  </si>
  <si>
    <t>↑学校名を入力して下さい　（　決勝トーナメントのタブに反映されます　）</t>
    <rPh sb="15" eb="17">
      <t>ケッショウ</t>
    </rPh>
    <rPh sb="27" eb="29">
      <t>ハンエイ</t>
    </rPh>
    <phoneticPr fontId="11"/>
  </si>
  <si>
    <t>「興津・庵原」は要綱規定により「オープン参加」のため、順位等には反映されません。</t>
    <rPh sb="1" eb="3">
      <t>オキツ</t>
    </rPh>
    <rPh sb="4" eb="6">
      <t>イハラ</t>
    </rPh>
    <rPh sb="8" eb="10">
      <t>ヨウコウ</t>
    </rPh>
    <rPh sb="10" eb="12">
      <t>キテイ</t>
    </rPh>
    <rPh sb="20" eb="22">
      <t>サンカ</t>
    </rPh>
    <rPh sb="27" eb="29">
      <t>ジュンイ</t>
    </rPh>
    <rPh sb="29" eb="30">
      <t>トウ</t>
    </rPh>
    <rPh sb="32" eb="34">
      <t>ハンエイ</t>
    </rPh>
    <phoneticPr fontId="2"/>
  </si>
  <si>
    <t>チーム北部</t>
    <rPh sb="3" eb="5">
      <t>ホクブ</t>
    </rPh>
    <phoneticPr fontId="2"/>
  </si>
  <si>
    <t>令和７年度　静岡市中学校総合体育大会　サッカーの部</t>
    <rPh sb="0" eb="2">
      <t>レイワ</t>
    </rPh>
    <rPh sb="24" eb="25">
      <t>ブ</t>
    </rPh>
    <phoneticPr fontId="3"/>
  </si>
  <si>
    <t>清水六</t>
    <phoneticPr fontId="2"/>
  </si>
  <si>
    <t>オール長田</t>
    <phoneticPr fontId="2"/>
  </si>
  <si>
    <t>安東</t>
    <phoneticPr fontId="2"/>
  </si>
  <si>
    <t>清水Ｃ</t>
    <phoneticPr fontId="2"/>
  </si>
  <si>
    <t>東</t>
    <phoneticPr fontId="2"/>
  </si>
  <si>
    <t>南</t>
    <phoneticPr fontId="2"/>
  </si>
  <si>
    <t>袖・庵・飯</t>
    <rPh sb="2" eb="3">
      <t>イオリ</t>
    </rPh>
    <rPh sb="4" eb="5">
      <t>メシ</t>
    </rPh>
    <phoneticPr fontId="2"/>
  </si>
  <si>
    <t>清水七</t>
    <rPh sb="0" eb="3">
      <t>シミズナナ</t>
    </rPh>
    <phoneticPr fontId="2"/>
  </si>
  <si>
    <t>清水八</t>
    <rPh sb="0" eb="3">
      <t>シミズハチ</t>
    </rPh>
    <phoneticPr fontId="2"/>
  </si>
  <si>
    <t>葵W</t>
    <rPh sb="0" eb="1">
      <t>アオイ</t>
    </rPh>
    <phoneticPr fontId="2"/>
  </si>
  <si>
    <t>附属</t>
    <rPh sb="0" eb="2">
      <t>フゾク</t>
    </rPh>
    <phoneticPr fontId="2"/>
  </si>
  <si>
    <t>清水E</t>
    <rPh sb="0" eb="2">
      <t>シミズ</t>
    </rPh>
    <phoneticPr fontId="2"/>
  </si>
  <si>
    <t>大里・中島</t>
    <rPh sb="0" eb="2">
      <t>オオザト</t>
    </rPh>
    <rPh sb="3" eb="5">
      <t>ナカジマ</t>
    </rPh>
    <phoneticPr fontId="2"/>
  </si>
  <si>
    <t>中島人工芝</t>
    <rPh sb="0" eb="2">
      <t>ナカジマ</t>
    </rPh>
    <rPh sb="2" eb="4">
      <t>ジンコウ</t>
    </rPh>
    <rPh sb="4" eb="5">
      <t>シバ</t>
    </rPh>
    <phoneticPr fontId="3"/>
  </si>
  <si>
    <t>Bブロック</t>
    <phoneticPr fontId="2"/>
  </si>
  <si>
    <t>Cブロック　</t>
    <phoneticPr fontId="2"/>
  </si>
  <si>
    <t>中島人工芝</t>
    <rPh sb="0" eb="5">
      <t>ナカジマジンコウシバ</t>
    </rPh>
    <phoneticPr fontId="3"/>
  </si>
  <si>
    <t>中島人工芝</t>
    <rPh sb="0" eb="2">
      <t>ナカジマ</t>
    </rPh>
    <rPh sb="2" eb="5">
      <t>ジンコウシバ</t>
    </rPh>
    <phoneticPr fontId="3"/>
  </si>
  <si>
    <t>6／22（日）</t>
    <rPh sb="5" eb="6">
      <t>ニチ</t>
    </rPh>
    <phoneticPr fontId="3"/>
  </si>
  <si>
    <t>6/28（土）</t>
    <rPh sb="5" eb="6">
      <t>ド</t>
    </rPh>
    <phoneticPr fontId="3"/>
  </si>
  <si>
    <t>6/29（日）</t>
    <phoneticPr fontId="3"/>
  </si>
  <si>
    <t>（蛇塚北Ｇ）</t>
    <rPh sb="1" eb="2">
      <t>ヘビ</t>
    </rPh>
    <rPh sb="2" eb="3">
      <t>ヅカ</t>
    </rPh>
    <rPh sb="3" eb="4">
      <t>キタ</t>
    </rPh>
    <phoneticPr fontId="3"/>
  </si>
  <si>
    <t>　　7/5（土）</t>
    <phoneticPr fontId="3"/>
  </si>
  <si>
    <t>　１会場 ３試合</t>
    <phoneticPr fontId="3"/>
  </si>
  <si>
    <t>予備日　7/6(日)</t>
    <rPh sb="0" eb="3">
      <t>ヨビビ</t>
    </rPh>
    <rPh sb="8" eb="9">
      <t>ニチ</t>
    </rPh>
    <phoneticPr fontId="3"/>
  </si>
  <si>
    <t>(J-STEP)</t>
    <phoneticPr fontId="3"/>
  </si>
  <si>
    <t>（J-STEP）</t>
    <phoneticPr fontId="3"/>
  </si>
  <si>
    <t>F1</t>
    <phoneticPr fontId="11"/>
  </si>
  <si>
    <t>F2</t>
    <phoneticPr fontId="11"/>
  </si>
  <si>
    <t>J-STEP</t>
    <phoneticPr fontId="3"/>
  </si>
  <si>
    <t>蛇塚北</t>
    <rPh sb="0" eb="2">
      <t>ヘビヅカ</t>
    </rPh>
    <rPh sb="2" eb="3">
      <t>キタ</t>
    </rPh>
    <phoneticPr fontId="3"/>
  </si>
  <si>
    <t>橘G</t>
    <rPh sb="0" eb="1">
      <t>タチバナ</t>
    </rPh>
    <phoneticPr fontId="3"/>
  </si>
  <si>
    <t>―</t>
    <phoneticPr fontId="2"/>
  </si>
  <si>
    <t>①５決</t>
    <phoneticPr fontId="3"/>
  </si>
  <si>
    <t>②３決</t>
    <phoneticPr fontId="3"/>
  </si>
  <si>
    <t>③決勝</t>
    <rPh sb="1" eb="3">
      <t>ケッショウ</t>
    </rPh>
    <phoneticPr fontId="3"/>
  </si>
  <si>
    <t>②</t>
    <phoneticPr fontId="3"/>
  </si>
  <si>
    <t>②</t>
    <phoneticPr fontId="2"/>
  </si>
  <si>
    <t>①</t>
    <phoneticPr fontId="3"/>
  </si>
  <si>
    <t>④</t>
    <phoneticPr fontId="2"/>
  </si>
  <si>
    <t>③</t>
    <phoneticPr fontId="2"/>
  </si>
  <si>
    <r>
      <rPr>
        <sz val="28"/>
        <rFont val="UD デジタル 教科書体 N-R"/>
        <family val="1"/>
        <charset val="128"/>
      </rPr>
      <t>２５</t>
    </r>
    <r>
      <rPr>
        <sz val="11"/>
        <rFont val="UD デジタル 教科書体 N-R"/>
        <family val="1"/>
        <charset val="128"/>
      </rPr>
      <t>チーム　(</t>
    </r>
    <r>
      <rPr>
        <sz val="28"/>
        <rFont val="UD デジタル 教科書体 N-R"/>
        <family val="1"/>
        <charset val="128"/>
      </rPr>
      <t>予選</t>
    </r>
    <r>
      <rPr>
        <sz val="11"/>
        <rFont val="UD デジタル 教科書体 N-R"/>
        <family val="1"/>
        <charset val="128"/>
      </rPr>
      <t>は</t>
    </r>
    <r>
      <rPr>
        <sz val="28"/>
        <rFont val="UD デジタル 教科書体 N-R"/>
        <family val="1"/>
        <charset val="128"/>
      </rPr>
      <t>２２</t>
    </r>
    <r>
      <rPr>
        <sz val="11"/>
        <rFont val="UD デジタル 教科書体 N-R"/>
        <family val="1"/>
        <charset val="128"/>
      </rPr>
      <t>チーム）</t>
    </r>
    <rPh sb="7" eb="9">
      <t>ヨセン</t>
    </rPh>
    <phoneticPr fontId="3"/>
  </si>
  <si>
    <r>
      <t>●予選リーグ（</t>
    </r>
    <r>
      <rPr>
        <sz val="28"/>
        <rFont val="UD デジタル 教科書体 N-R"/>
        <family val="1"/>
        <charset val="128"/>
      </rPr>
      <t>25</t>
    </r>
    <r>
      <rPr>
        <sz val="11"/>
        <rFont val="UD デジタル 教科書体 N-R"/>
        <family val="1"/>
        <charset val="128"/>
      </rPr>
      <t>分ハーフ）</t>
    </r>
    <phoneticPr fontId="3"/>
  </si>
  <si>
    <r>
      <rPr>
        <sz val="18"/>
        <color theme="0"/>
        <rFont val="ＭＳ 明朝"/>
        <family val="1"/>
        <charset val="128"/>
      </rPr>
      <t>Ⅾ</t>
    </r>
    <r>
      <rPr>
        <sz val="18"/>
        <color theme="0"/>
        <rFont val="UD デジタル 教科書体 N-R"/>
        <family val="1"/>
        <charset val="128"/>
      </rPr>
      <t>ブロック　</t>
    </r>
    <phoneticPr fontId="2"/>
  </si>
  <si>
    <t>a</t>
    <phoneticPr fontId="2"/>
  </si>
  <si>
    <t>b</t>
    <phoneticPr fontId="2"/>
  </si>
  <si>
    <t>清水六</t>
    <rPh sb="0" eb="2">
      <t>シミズ</t>
    </rPh>
    <rPh sb="2" eb="3">
      <t>ロク</t>
    </rPh>
    <phoneticPr fontId="2"/>
  </si>
  <si>
    <t>南</t>
    <rPh sb="0" eb="1">
      <t>ミナミ</t>
    </rPh>
    <phoneticPr fontId="2"/>
  </si>
  <si>
    <t>豊田</t>
    <rPh sb="0" eb="2">
      <t>トヨダ</t>
    </rPh>
    <phoneticPr fontId="11"/>
  </si>
  <si>
    <t>オール長田</t>
    <rPh sb="3" eb="5">
      <t>オサダ</t>
    </rPh>
    <phoneticPr fontId="11"/>
  </si>
  <si>
    <t>附属</t>
    <rPh sb="0" eb="2">
      <t>フゾク</t>
    </rPh>
    <phoneticPr fontId="11"/>
  </si>
  <si>
    <t>安東</t>
    <rPh sb="0" eb="2">
      <t>アンドウ</t>
    </rPh>
    <phoneticPr fontId="11"/>
  </si>
  <si>
    <t>東豊田</t>
    <rPh sb="0" eb="3">
      <t>ヒガシトヨダ</t>
    </rPh>
    <phoneticPr fontId="11"/>
  </si>
  <si>
    <t>城内</t>
    <rPh sb="0" eb="2">
      <t>ジョウナイ</t>
    </rPh>
    <phoneticPr fontId="11"/>
  </si>
  <si>
    <t>チーム北部</t>
    <rPh sb="3" eb="5">
      <t>ホクブ</t>
    </rPh>
    <phoneticPr fontId="11"/>
  </si>
  <si>
    <t>清水C</t>
    <rPh sb="0" eb="2">
      <t>シミズ</t>
    </rPh>
    <phoneticPr fontId="11"/>
  </si>
  <si>
    <t>東</t>
    <rPh sb="0" eb="1">
      <t>ヒガシ</t>
    </rPh>
    <phoneticPr fontId="11"/>
  </si>
  <si>
    <t>清水E</t>
    <rPh sb="0" eb="2">
      <t>シミズ</t>
    </rPh>
    <phoneticPr fontId="11"/>
  </si>
  <si>
    <t>佐藤</t>
    <rPh sb="0" eb="2">
      <t>サトウ</t>
    </rPh>
    <phoneticPr fontId="3"/>
  </si>
  <si>
    <t>清水協会</t>
    <rPh sb="0" eb="2">
      <t>シミズ</t>
    </rPh>
    <rPh sb="2" eb="4">
      <t>キョウカイ</t>
    </rPh>
    <phoneticPr fontId="2"/>
  </si>
  <si>
    <t>斎藤</t>
    <rPh sb="0" eb="2">
      <t>サイトウ</t>
    </rPh>
    <phoneticPr fontId="2"/>
  </si>
  <si>
    <t>静岡協会</t>
    <rPh sb="0" eb="2">
      <t>シズオカ</t>
    </rPh>
    <rPh sb="2" eb="4">
      <t>キョウカイ</t>
    </rPh>
    <phoneticPr fontId="2"/>
  </si>
  <si>
    <t>長谷川</t>
    <rPh sb="0" eb="3">
      <t>ハセガワ</t>
    </rPh>
    <phoneticPr fontId="2"/>
  </si>
  <si>
    <t>PK4―PK2</t>
    <phoneticPr fontId="2"/>
  </si>
  <si>
    <t>齋藤</t>
    <rPh sb="0" eb="2">
      <t>サイトウ</t>
    </rPh>
    <phoneticPr fontId="2"/>
  </si>
  <si>
    <t>清水飯田</t>
    <rPh sb="0" eb="4">
      <t>シミズイイダ</t>
    </rPh>
    <phoneticPr fontId="2"/>
  </si>
  <si>
    <t>鈴木</t>
    <rPh sb="0" eb="2">
      <t>スズキ</t>
    </rPh>
    <phoneticPr fontId="2"/>
  </si>
  <si>
    <t>安東</t>
    <rPh sb="0" eb="2">
      <t>アンドウ</t>
    </rPh>
    <phoneticPr fontId="2"/>
  </si>
  <si>
    <t>杵塚</t>
    <rPh sb="0" eb="1">
      <t>キネ</t>
    </rPh>
    <rPh sb="1" eb="2">
      <t>ツカ</t>
    </rPh>
    <phoneticPr fontId="2"/>
  </si>
  <si>
    <t>服織</t>
    <rPh sb="0" eb="2">
      <t>ハトリ</t>
    </rPh>
    <phoneticPr fontId="2"/>
  </si>
  <si>
    <t>高田</t>
    <rPh sb="0" eb="2">
      <t>タカダ</t>
    </rPh>
    <phoneticPr fontId="2"/>
  </si>
  <si>
    <t>清水二</t>
    <rPh sb="0" eb="2">
      <t>シミズ</t>
    </rPh>
    <rPh sb="2" eb="3">
      <t>ニ</t>
    </rPh>
    <phoneticPr fontId="2"/>
  </si>
  <si>
    <t>山田</t>
    <rPh sb="0" eb="2">
      <t>ヤマダ</t>
    </rPh>
    <phoneticPr fontId="2"/>
  </si>
  <si>
    <t>由比</t>
    <rPh sb="0" eb="2">
      <t>ユイ</t>
    </rPh>
    <phoneticPr fontId="2"/>
  </si>
  <si>
    <t>岩﨑</t>
    <rPh sb="0" eb="2">
      <t>イワサキ</t>
    </rPh>
    <phoneticPr fontId="2"/>
  </si>
  <si>
    <t>久保</t>
    <rPh sb="0" eb="2">
      <t>クボ</t>
    </rPh>
    <phoneticPr fontId="2"/>
  </si>
  <si>
    <t>清水三</t>
    <rPh sb="0" eb="2">
      <t>シミズ</t>
    </rPh>
    <rPh sb="2" eb="3">
      <t>サン</t>
    </rPh>
    <phoneticPr fontId="2"/>
  </si>
  <si>
    <t>池田</t>
    <rPh sb="0" eb="2">
      <t>イケダ</t>
    </rPh>
    <phoneticPr fontId="2"/>
  </si>
  <si>
    <t>籠上</t>
    <rPh sb="0" eb="2">
      <t>カゴウエ</t>
    </rPh>
    <phoneticPr fontId="2"/>
  </si>
  <si>
    <t>金澤</t>
    <rPh sb="0" eb="2">
      <t>カナザワ</t>
    </rPh>
    <phoneticPr fontId="2"/>
  </si>
  <si>
    <t>知野</t>
    <rPh sb="0" eb="1">
      <t>チ</t>
    </rPh>
    <rPh sb="1" eb="2">
      <t>ノ</t>
    </rPh>
    <phoneticPr fontId="2"/>
  </si>
  <si>
    <t>PK4</t>
    <phoneticPr fontId="2"/>
  </si>
  <si>
    <t>PK2</t>
    <phoneticPr fontId="2"/>
  </si>
  <si>
    <t>東</t>
  </si>
  <si>
    <t>静岡</t>
    <rPh sb="0" eb="2">
      <t>シズオカ</t>
    </rPh>
    <phoneticPr fontId="2"/>
  </si>
  <si>
    <t>翔洋</t>
    <rPh sb="0" eb="2">
      <t>ショウヨウ</t>
    </rPh>
    <phoneticPr fontId="2"/>
  </si>
  <si>
    <t>大里
・
中島</t>
    <rPh sb="0" eb="2">
      <t>オオザト</t>
    </rPh>
    <rPh sb="5" eb="7">
      <t>ナカジマ</t>
    </rPh>
    <phoneticPr fontId="2"/>
  </si>
  <si>
    <t>藤田（清水四）</t>
    <rPh sb="0" eb="2">
      <t>フジタ</t>
    </rPh>
    <rPh sb="3" eb="5">
      <t>シミズ</t>
    </rPh>
    <rPh sb="5" eb="6">
      <t>ヨン</t>
    </rPh>
    <phoneticPr fontId="2"/>
  </si>
  <si>
    <t>藤田（清水四）高田（清水二）</t>
    <rPh sb="0" eb="2">
      <t>フジタ</t>
    </rPh>
    <rPh sb="3" eb="5">
      <t>シミズ</t>
    </rPh>
    <rPh sb="5" eb="6">
      <t>ヨン</t>
    </rPh>
    <rPh sb="7" eb="9">
      <t>タカダ</t>
    </rPh>
    <rPh sb="10" eb="13">
      <t>シミズニ</t>
    </rPh>
    <phoneticPr fontId="2"/>
  </si>
  <si>
    <t>池田（籠上）藤井（南）杵塚（服織）</t>
    <rPh sb="0" eb="2">
      <t>イケダ</t>
    </rPh>
    <rPh sb="3" eb="5">
      <t>カゴウエ</t>
    </rPh>
    <rPh sb="6" eb="8">
      <t>フジイ</t>
    </rPh>
    <rPh sb="9" eb="10">
      <t>ミナミ</t>
    </rPh>
    <rPh sb="11" eb="12">
      <t>キネ</t>
    </rPh>
    <rPh sb="12" eb="13">
      <t>ツカ</t>
    </rPh>
    <rPh sb="14" eb="16">
      <t>ハトリ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</si>
</sst>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0">
    <font>
      <sz val="11"/>
      <color theme="1"/>
      <name val="游ゴシック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u/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6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11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ＤＨＰ平成ゴシックW5"/>
      <family val="3"/>
      <charset val="128"/>
    </font>
    <font>
      <sz val="14"/>
      <color theme="1"/>
      <name val="ＤＦ特太ゴシック体"/>
      <family val="3"/>
      <charset val="128"/>
    </font>
    <font>
      <sz val="14"/>
      <color theme="0"/>
      <name val="游ゴシック"/>
      <family val="2"/>
      <charset val="128"/>
      <scheme val="minor"/>
    </font>
    <font>
      <sz val="14"/>
      <color theme="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sz val="12"/>
      <color theme="0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18"/>
      <name val="HGS創英角ｺﾞｼｯｸUB"/>
      <family val="3"/>
      <charset val="128"/>
    </font>
    <font>
      <sz val="22"/>
      <color theme="0"/>
      <name val="HGS創英角ｺﾞｼｯｸUB"/>
      <family val="3"/>
      <charset val="128"/>
    </font>
    <font>
      <sz val="22"/>
      <name val="HGS創英角ｺﾞｼｯｸUB"/>
      <family val="3"/>
      <charset val="128"/>
    </font>
    <font>
      <i/>
      <sz val="12"/>
      <name val="ＭＳ ゴシック"/>
      <family val="3"/>
      <charset val="128"/>
    </font>
    <font>
      <i/>
      <sz val="14"/>
      <name val="ＭＳ ゴシック"/>
      <family val="3"/>
      <charset val="128"/>
    </font>
    <font>
      <sz val="18"/>
      <name val="UD デジタル 教科書体 N-R"/>
      <family val="1"/>
      <charset val="128"/>
    </font>
    <font>
      <sz val="22"/>
      <name val="UD デジタル 教科書体 N-R"/>
      <family val="1"/>
      <charset val="128"/>
    </font>
    <font>
      <sz val="24"/>
      <name val="UD デジタル 教科書体 N-R"/>
      <family val="1"/>
      <charset val="128"/>
    </font>
    <font>
      <sz val="28"/>
      <name val="UD デジタル 教科書体 N-R"/>
      <family val="1"/>
      <charset val="128"/>
    </font>
    <font>
      <sz val="18"/>
      <color theme="0"/>
      <name val="UD デジタル 教科書体 N-R"/>
      <family val="1"/>
      <charset val="128"/>
    </font>
    <font>
      <sz val="22"/>
      <color theme="0"/>
      <name val="UD デジタル 教科書体 N-R"/>
      <family val="1"/>
      <charset val="128"/>
    </font>
    <font>
      <sz val="18"/>
      <color theme="0"/>
      <name val="ＭＳ 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sz val="10"/>
      <color theme="0"/>
      <name val="UD デジタル 教科書体 N-R"/>
      <family val="1"/>
      <charset val="128"/>
    </font>
    <font>
      <sz val="12"/>
      <color theme="0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4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4"/>
      <color theme="0"/>
      <name val="HGS創英角ｺﾞｼｯｸUB"/>
      <family val="3"/>
      <charset val="128"/>
    </font>
    <font>
      <sz val="12"/>
      <color theme="0"/>
      <name val="HGS創英角ｺﾞｼｯｸUB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106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 diagonalDown="1">
      <left/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Down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 diagonalDown="1">
      <left/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 style="thin">
        <color auto="1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n">
        <color auto="1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dotted">
        <color auto="1"/>
      </right>
      <top/>
      <bottom style="thick">
        <color rgb="FFFF0000"/>
      </bottom>
      <diagonal/>
    </border>
    <border>
      <left style="thick">
        <color rgb="FFFF0000"/>
      </left>
      <right style="dotted">
        <color auto="1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dotted">
        <color auto="1"/>
      </left>
      <right style="thick">
        <color rgb="FFFF0000"/>
      </right>
      <top/>
      <bottom style="thick">
        <color rgb="FFFF0000"/>
      </bottom>
      <diagonal/>
    </border>
    <border>
      <left style="dotted">
        <color auto="1"/>
      </left>
      <right style="thick">
        <color rgb="FFFF0000"/>
      </right>
      <top/>
      <bottom/>
      <diagonal/>
    </border>
    <border>
      <left style="thin">
        <color auto="1"/>
      </left>
      <right style="dashed">
        <color auto="1"/>
      </right>
      <top/>
      <bottom style="thick">
        <color rgb="FFFF0000"/>
      </bottom>
      <diagonal/>
    </border>
    <border>
      <left style="dotted">
        <color auto="1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dashed">
        <color auto="1"/>
      </right>
      <top/>
      <bottom style="thick">
        <color rgb="FFFF0000"/>
      </bottom>
      <diagonal/>
    </border>
    <border>
      <left style="dashed">
        <color auto="1"/>
      </left>
      <right style="thick">
        <color rgb="FFFF0000"/>
      </right>
      <top style="thick">
        <color rgb="FFFF0000"/>
      </top>
      <bottom/>
      <diagonal/>
    </border>
    <border>
      <left style="dashed">
        <color auto="1"/>
      </left>
      <right style="thick">
        <color rgb="FFFF0000"/>
      </right>
      <top/>
      <bottom/>
      <diagonal/>
    </border>
    <border>
      <left/>
      <right style="dotted">
        <color auto="1"/>
      </right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" fillId="0" borderId="0">
      <alignment vertical="center"/>
    </xf>
  </cellStyleXfs>
  <cellXfs count="6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56" fontId="4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20" fontId="7" fillId="0" borderId="3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20" fontId="7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20" fontId="7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7" fillId="0" borderId="28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7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20" fontId="10" fillId="0" borderId="0" xfId="0" applyNumberFormat="1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56" fontId="4" fillId="0" borderId="0" xfId="0" applyNumberFormat="1" applyFont="1" applyAlignment="1">
      <alignment horizontal="left" vertical="center"/>
    </xf>
    <xf numFmtId="56" fontId="4" fillId="0" borderId="0" xfId="0" applyNumberFormat="1" applyFont="1">
      <alignment vertical="center"/>
    </xf>
    <xf numFmtId="0" fontId="9" fillId="0" borderId="5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6" fillId="0" borderId="0" xfId="0" applyNumberFormat="1" applyFont="1">
      <alignment vertical="center"/>
    </xf>
    <xf numFmtId="0" fontId="17" fillId="0" borderId="0" xfId="0" applyFont="1">
      <alignment vertical="center"/>
    </xf>
    <xf numFmtId="0" fontId="18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shrinkToFi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20" fontId="15" fillId="0" borderId="6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right" vertical="center" shrinkToFit="1"/>
    </xf>
    <xf numFmtId="0" fontId="20" fillId="0" borderId="16" xfId="0" applyFont="1" applyBorder="1" applyAlignment="1">
      <alignment horizontal="center" vertical="center" shrinkToFit="1"/>
    </xf>
    <xf numFmtId="20" fontId="15" fillId="0" borderId="16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0" fillId="0" borderId="16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8" fillId="0" borderId="0" xfId="2" applyNumberFormat="1" applyFont="1" applyBorder="1" applyAlignment="1">
      <alignment horizontal="center" vertical="center"/>
    </xf>
    <xf numFmtId="0" fontId="29" fillId="0" borderId="0" xfId="2" applyNumberFormat="1" applyFont="1" applyAlignment="1">
      <alignment horizontal="left" vertical="center"/>
    </xf>
    <xf numFmtId="0" fontId="28" fillId="0" borderId="0" xfId="2" applyNumberFormat="1" applyFont="1" applyAlignment="1">
      <alignment horizontal="left" vertical="center"/>
    </xf>
    <xf numFmtId="0" fontId="28" fillId="0" borderId="0" xfId="2" applyNumberFormat="1" applyFont="1" applyAlignment="1">
      <alignment horizontal="center" vertical="center"/>
    </xf>
    <xf numFmtId="0" fontId="27" fillId="0" borderId="0" xfId="2" applyNumberFormat="1" applyFont="1" applyBorder="1" applyAlignment="1">
      <alignment horizontal="center" vertical="center"/>
    </xf>
    <xf numFmtId="0" fontId="30" fillId="0" borderId="0" xfId="2" applyNumberFormat="1" applyFont="1" applyBorder="1" applyAlignment="1">
      <alignment vertical="center"/>
    </xf>
    <xf numFmtId="0" fontId="29" fillId="0" borderId="0" xfId="2" applyNumberFormat="1" applyFont="1" applyBorder="1" applyAlignment="1">
      <alignment horizontal="center" vertical="center"/>
    </xf>
    <xf numFmtId="0" fontId="30" fillId="0" borderId="0" xfId="2" applyNumberFormat="1" applyFont="1" applyBorder="1" applyAlignment="1">
      <alignment horizontal="center" vertical="center"/>
    </xf>
    <xf numFmtId="0" fontId="31" fillId="0" borderId="0" xfId="2" applyNumberFormat="1" applyFont="1" applyBorder="1" applyAlignment="1">
      <alignment horizontal="left" vertical="center"/>
    </xf>
    <xf numFmtId="0" fontId="30" fillId="0" borderId="0" xfId="2" applyNumberFormat="1" applyFont="1" applyBorder="1" applyAlignment="1">
      <alignment horizontal="left"/>
    </xf>
    <xf numFmtId="0" fontId="35" fillId="12" borderId="16" xfId="2" applyNumberFormat="1" applyFont="1" applyFill="1" applyBorder="1" applyAlignment="1">
      <alignment horizontal="center" vertical="center"/>
    </xf>
    <xf numFmtId="0" fontId="13" fillId="12" borderId="16" xfId="2" applyNumberFormat="1" applyFont="1" applyFill="1" applyBorder="1" applyAlignment="1">
      <alignment horizontal="center" vertical="center"/>
    </xf>
    <xf numFmtId="0" fontId="29" fillId="0" borderId="0" xfId="2" applyNumberFormat="1" applyFont="1" applyBorder="1" applyAlignment="1">
      <alignment vertical="center"/>
    </xf>
    <xf numFmtId="0" fontId="29" fillId="0" borderId="0" xfId="2" applyNumberFormat="1" applyFont="1" applyBorder="1" applyAlignment="1">
      <alignment horizontal="left" vertical="center"/>
    </xf>
    <xf numFmtId="0" fontId="30" fillId="0" borderId="0" xfId="2" applyNumberFormat="1" applyFont="1" applyBorder="1" applyAlignment="1"/>
    <xf numFmtId="0" fontId="30" fillId="10" borderId="32" xfId="2" applyNumberFormat="1" applyFont="1" applyFill="1" applyBorder="1" applyAlignment="1">
      <alignment vertical="center" shrinkToFit="1"/>
    </xf>
    <xf numFmtId="0" fontId="30" fillId="10" borderId="33" xfId="2" applyNumberFormat="1" applyFont="1" applyFill="1" applyBorder="1" applyAlignment="1">
      <alignment vertical="center" shrinkToFit="1"/>
    </xf>
    <xf numFmtId="0" fontId="30" fillId="10" borderId="34" xfId="2" applyNumberFormat="1" applyFont="1" applyFill="1" applyBorder="1" applyAlignment="1">
      <alignment vertical="center" shrinkToFit="1"/>
    </xf>
    <xf numFmtId="0" fontId="30" fillId="0" borderId="4" xfId="2" applyNumberFormat="1" applyFont="1" applyBorder="1" applyAlignment="1">
      <alignment horizontal="center" vertical="center" shrinkToFit="1"/>
    </xf>
    <xf numFmtId="0" fontId="30" fillId="0" borderId="5" xfId="2" applyNumberFormat="1" applyFont="1" applyBorder="1" applyAlignment="1">
      <alignment horizontal="center" vertical="center" shrinkToFit="1"/>
    </xf>
    <xf numFmtId="0" fontId="36" fillId="0" borderId="6" xfId="2" applyNumberFormat="1" applyFont="1" applyBorder="1" applyAlignment="1">
      <alignment horizontal="center" vertical="center" shrinkToFit="1"/>
    </xf>
    <xf numFmtId="0" fontId="36" fillId="0" borderId="5" xfId="2" applyNumberFormat="1" applyFont="1" applyBorder="1" applyAlignment="1">
      <alignment horizontal="center" vertical="center" shrinkToFit="1"/>
    </xf>
    <xf numFmtId="0" fontId="30" fillId="11" borderId="5" xfId="2" applyNumberFormat="1" applyFont="1" applyFill="1" applyBorder="1" applyAlignment="1">
      <alignment horizontal="center" vertical="center" shrinkToFit="1"/>
    </xf>
    <xf numFmtId="0" fontId="29" fillId="0" borderId="3" xfId="2" applyNumberFormat="1" applyFont="1" applyBorder="1" applyAlignment="1">
      <alignment vertical="center"/>
    </xf>
    <xf numFmtId="0" fontId="28" fillId="0" borderId="23" xfId="2" applyNumberFormat="1" applyFont="1" applyBorder="1" applyAlignment="1">
      <alignment horizontal="center" vertical="center"/>
    </xf>
    <xf numFmtId="0" fontId="36" fillId="11" borderId="6" xfId="2" applyNumberFormat="1" applyFont="1" applyFill="1" applyBorder="1" applyAlignment="1">
      <alignment horizontal="center" vertical="center" shrinkToFit="1"/>
    </xf>
    <xf numFmtId="0" fontId="30" fillId="11" borderId="4" xfId="2" applyNumberFormat="1" applyFont="1" applyFill="1" applyBorder="1" applyAlignment="1">
      <alignment horizontal="center" vertical="center" shrinkToFit="1"/>
    </xf>
    <xf numFmtId="0" fontId="36" fillId="11" borderId="5" xfId="2" applyNumberFormat="1" applyFont="1" applyFill="1" applyBorder="1" applyAlignment="1">
      <alignment horizontal="center" vertical="center" shrinkToFit="1"/>
    </xf>
    <xf numFmtId="0" fontId="30" fillId="11" borderId="36" xfId="2" applyNumberFormat="1" applyFont="1" applyFill="1" applyBorder="1" applyAlignment="1">
      <alignment horizontal="center" vertical="center" shrinkToFit="1"/>
    </xf>
    <xf numFmtId="0" fontId="36" fillId="11" borderId="53" xfId="2" applyNumberFormat="1" applyFont="1" applyFill="1" applyBorder="1" applyAlignment="1">
      <alignment horizontal="center" vertical="center" shrinkToFit="1"/>
    </xf>
    <xf numFmtId="0" fontId="30" fillId="11" borderId="54" xfId="2" applyNumberFormat="1" applyFont="1" applyFill="1" applyBorder="1" applyAlignment="1">
      <alignment horizontal="center" vertical="center" shrinkToFit="1"/>
    </xf>
    <xf numFmtId="0" fontId="36" fillId="11" borderId="36" xfId="2" applyNumberFormat="1" applyFont="1" applyFill="1" applyBorder="1" applyAlignment="1">
      <alignment horizontal="center" vertical="center" shrinkToFit="1"/>
    </xf>
    <xf numFmtId="0" fontId="36" fillId="0" borderId="0" xfId="2" applyNumberFormat="1" applyFont="1" applyBorder="1" applyAlignment="1">
      <alignment vertical="center"/>
    </xf>
    <xf numFmtId="0" fontId="30" fillId="0" borderId="0" xfId="2" applyNumberFormat="1" applyFont="1" applyFill="1" applyBorder="1" applyAlignment="1">
      <alignment vertical="center"/>
    </xf>
    <xf numFmtId="0" fontId="37" fillId="0" borderId="0" xfId="2" applyNumberFormat="1" applyFont="1" applyBorder="1" applyAlignment="1">
      <alignment horizontal="left" vertical="center"/>
    </xf>
    <xf numFmtId="0" fontId="38" fillId="0" borderId="0" xfId="2" applyNumberFormat="1" applyFont="1" applyBorder="1" applyAlignment="1">
      <alignment vertical="center"/>
    </xf>
    <xf numFmtId="0" fontId="39" fillId="5" borderId="0" xfId="2" applyNumberFormat="1" applyFont="1" applyFill="1" applyBorder="1" applyAlignment="1">
      <alignment horizontal="left" vertical="center"/>
    </xf>
    <xf numFmtId="0" fontId="40" fillId="5" borderId="0" xfId="2" applyNumberFormat="1" applyFont="1" applyFill="1" applyBorder="1" applyAlignment="1">
      <alignment horizontal="center" vertical="center"/>
    </xf>
    <xf numFmtId="0" fontId="30" fillId="10" borderId="4" xfId="2" applyNumberFormat="1" applyFont="1" applyFill="1" applyBorder="1" applyAlignment="1">
      <alignment horizontal="center" vertical="center" shrinkToFit="1"/>
    </xf>
    <xf numFmtId="0" fontId="30" fillId="10" borderId="5" xfId="2" applyNumberFormat="1" applyFont="1" applyFill="1" applyBorder="1" applyAlignment="1">
      <alignment horizontal="center" vertical="center" shrinkToFit="1"/>
    </xf>
    <xf numFmtId="0" fontId="36" fillId="10" borderId="6" xfId="2" applyNumberFormat="1" applyFont="1" applyFill="1" applyBorder="1" applyAlignment="1">
      <alignment horizontal="center" vertical="center" shrinkToFit="1"/>
    </xf>
    <xf numFmtId="0" fontId="41" fillId="4" borderId="0" xfId="2" applyNumberFormat="1" applyFont="1" applyFill="1" applyBorder="1" applyAlignment="1">
      <alignment horizontal="left" vertical="center"/>
    </xf>
    <xf numFmtId="0" fontId="42" fillId="4" borderId="0" xfId="2" applyNumberFormat="1" applyFont="1" applyFill="1" applyBorder="1" applyAlignment="1">
      <alignment horizontal="center" vertical="center"/>
    </xf>
    <xf numFmtId="0" fontId="41" fillId="6" borderId="0" xfId="2" applyNumberFormat="1" applyFont="1" applyFill="1" applyBorder="1" applyAlignment="1">
      <alignment horizontal="left" vertical="center"/>
    </xf>
    <xf numFmtId="0" fontId="42" fillId="6" borderId="0" xfId="2" applyNumberFormat="1" applyFont="1" applyFill="1" applyBorder="1" applyAlignment="1">
      <alignment horizontal="center" vertical="center"/>
    </xf>
    <xf numFmtId="0" fontId="32" fillId="0" borderId="0" xfId="2" applyNumberFormat="1" applyFont="1" applyBorder="1" applyAlignment="1">
      <alignment vertical="center"/>
    </xf>
    <xf numFmtId="0" fontId="41" fillId="7" borderId="0" xfId="2" applyNumberFormat="1" applyFont="1" applyFill="1" applyBorder="1" applyAlignment="1">
      <alignment horizontal="left" vertical="center"/>
    </xf>
    <xf numFmtId="0" fontId="42" fillId="7" borderId="0" xfId="2" applyNumberFormat="1" applyFont="1" applyFill="1" applyBorder="1" applyAlignment="1">
      <alignment horizontal="center" vertical="center"/>
    </xf>
    <xf numFmtId="0" fontId="43" fillId="0" borderId="0" xfId="2" applyNumberFormat="1" applyFont="1" applyBorder="1" applyAlignment="1">
      <alignment horizontal="left" vertical="center"/>
    </xf>
    <xf numFmtId="0" fontId="41" fillId="8" borderId="0" xfId="2" applyNumberFormat="1" applyFont="1" applyFill="1" applyBorder="1" applyAlignment="1">
      <alignment horizontal="left" vertical="center"/>
    </xf>
    <xf numFmtId="0" fontId="42" fillId="8" borderId="0" xfId="2" applyNumberFormat="1" applyFont="1" applyFill="1" applyBorder="1" applyAlignment="1">
      <alignment horizontal="center" vertical="center"/>
    </xf>
    <xf numFmtId="0" fontId="40" fillId="9" borderId="0" xfId="2" applyNumberFormat="1" applyFont="1" applyFill="1" applyBorder="1" applyAlignment="1">
      <alignment horizontal="center" vertical="center"/>
    </xf>
    <xf numFmtId="0" fontId="39" fillId="9" borderId="0" xfId="2" applyNumberFormat="1" applyFont="1" applyFill="1" applyBorder="1" applyAlignment="1">
      <alignment horizontal="left" vertical="center"/>
    </xf>
    <xf numFmtId="0" fontId="8" fillId="3" borderId="37" xfId="2" applyNumberFormat="1" applyFont="1" applyFill="1" applyBorder="1" applyAlignment="1">
      <alignment horizontal="center" vertical="center" shrinkToFit="1"/>
    </xf>
    <xf numFmtId="0" fontId="8" fillId="3" borderId="38" xfId="2" applyNumberFormat="1" applyFont="1" applyFill="1" applyBorder="1" applyAlignment="1">
      <alignment horizontal="center" vertical="center"/>
    </xf>
    <xf numFmtId="0" fontId="8" fillId="3" borderId="38" xfId="2" applyNumberFormat="1" applyFont="1" applyFill="1" applyBorder="1" applyAlignment="1">
      <alignment horizontal="center" vertical="center" shrinkToFit="1"/>
    </xf>
    <xf numFmtId="0" fontId="8" fillId="3" borderId="39" xfId="2" applyNumberFormat="1" applyFont="1" applyFill="1" applyBorder="1" applyAlignment="1">
      <alignment horizontal="center" vertical="center" shrinkToFit="1"/>
    </xf>
    <xf numFmtId="0" fontId="13" fillId="12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30" fillId="10" borderId="36" xfId="2" applyNumberFormat="1" applyFont="1" applyFill="1" applyBorder="1" applyAlignment="1">
      <alignment horizontal="center" vertical="center" shrinkToFit="1"/>
    </xf>
    <xf numFmtId="0" fontId="36" fillId="10" borderId="53" xfId="2" applyNumberFormat="1" applyFont="1" applyFill="1" applyBorder="1" applyAlignment="1">
      <alignment horizontal="center" vertical="center" shrinkToFit="1"/>
    </xf>
    <xf numFmtId="0" fontId="30" fillId="10" borderId="54" xfId="2" applyNumberFormat="1" applyFont="1" applyFill="1" applyBorder="1" applyAlignment="1">
      <alignment horizontal="center" vertical="center" shrinkToFit="1"/>
    </xf>
    <xf numFmtId="0" fontId="36" fillId="10" borderId="36" xfId="2" applyNumberFormat="1" applyFont="1" applyFill="1" applyBorder="1" applyAlignment="1">
      <alignment horizontal="center" vertical="center" shrinkToFit="1"/>
    </xf>
    <xf numFmtId="0" fontId="30" fillId="14" borderId="36" xfId="2" applyNumberFormat="1" applyFont="1" applyFill="1" applyBorder="1" applyAlignment="1">
      <alignment horizontal="center" vertical="center" shrinkToFit="1"/>
    </xf>
    <xf numFmtId="0" fontId="36" fillId="14" borderId="53" xfId="2" applyNumberFormat="1" applyFont="1" applyFill="1" applyBorder="1" applyAlignment="1">
      <alignment horizontal="center" vertical="center" shrinkToFit="1"/>
    </xf>
    <xf numFmtId="0" fontId="30" fillId="14" borderId="54" xfId="2" applyNumberFormat="1" applyFont="1" applyFill="1" applyBorder="1" applyAlignment="1">
      <alignment horizontal="center" vertical="center" shrinkToFit="1"/>
    </xf>
    <xf numFmtId="0" fontId="36" fillId="14" borderId="36" xfId="2" applyNumberFormat="1" applyFont="1" applyFill="1" applyBorder="1" applyAlignment="1">
      <alignment horizontal="center" vertical="center" shrinkToFit="1"/>
    </xf>
    <xf numFmtId="0" fontId="30" fillId="14" borderId="32" xfId="2" applyNumberFormat="1" applyFont="1" applyFill="1" applyBorder="1" applyAlignment="1">
      <alignment vertical="center" shrinkToFit="1"/>
    </xf>
    <xf numFmtId="0" fontId="30" fillId="14" borderId="33" xfId="2" applyNumberFormat="1" applyFont="1" applyFill="1" applyBorder="1" applyAlignment="1">
      <alignment vertical="center" shrinkToFit="1"/>
    </xf>
    <xf numFmtId="56" fontId="25" fillId="5" borderId="4" xfId="0" applyNumberFormat="1" applyFont="1" applyFill="1" applyBorder="1" applyAlignment="1">
      <alignment horizontal="center" vertical="center"/>
    </xf>
    <xf numFmtId="56" fontId="7" fillId="8" borderId="4" xfId="0" applyNumberFormat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56" fontId="15" fillId="0" borderId="0" xfId="0" applyNumberFormat="1" applyFont="1" applyFill="1" applyBorder="1" applyAlignment="1">
      <alignment horizontal="center" vertical="center" wrapText="1"/>
    </xf>
    <xf numFmtId="20" fontId="15" fillId="0" borderId="0" xfId="0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shrinkToFit="1"/>
    </xf>
    <xf numFmtId="20" fontId="15" fillId="0" borderId="19" xfId="0" applyNumberFormat="1" applyFont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56" fontId="15" fillId="0" borderId="49" xfId="0" applyNumberFormat="1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shrinkToFit="1"/>
    </xf>
    <xf numFmtId="0" fontId="21" fillId="0" borderId="42" xfId="0" applyFont="1" applyBorder="1" applyAlignment="1">
      <alignment vertical="center" wrapText="1"/>
    </xf>
    <xf numFmtId="56" fontId="15" fillId="0" borderId="42" xfId="0" applyNumberFormat="1" applyFont="1" applyBorder="1" applyAlignment="1">
      <alignment horizontal="center" vertical="center" wrapText="1"/>
    </xf>
    <xf numFmtId="49" fontId="18" fillId="0" borderId="55" xfId="0" applyNumberFormat="1" applyFont="1" applyBorder="1" applyAlignment="1">
      <alignment horizontal="center" vertical="center" wrapText="1"/>
    </xf>
    <xf numFmtId="20" fontId="15" fillId="0" borderId="53" xfId="0" applyNumberFormat="1" applyFont="1" applyBorder="1" applyAlignment="1">
      <alignment horizontal="center" vertical="center" shrinkToFit="1"/>
    </xf>
    <xf numFmtId="0" fontId="20" fillId="0" borderId="63" xfId="0" applyFont="1" applyFill="1" applyBorder="1" applyAlignment="1">
      <alignment horizontal="center" vertical="center" shrinkToFit="1"/>
    </xf>
    <xf numFmtId="0" fontId="15" fillId="0" borderId="36" xfId="0" applyFont="1" applyFill="1" applyBorder="1" applyAlignment="1">
      <alignment horizontal="center" vertical="center"/>
    </xf>
    <xf numFmtId="0" fontId="20" fillId="0" borderId="64" xfId="0" applyFont="1" applyBorder="1" applyAlignment="1">
      <alignment horizontal="center" vertical="center" shrinkToFit="1"/>
    </xf>
    <xf numFmtId="56" fontId="15" fillId="0" borderId="65" xfId="0" applyNumberFormat="1" applyFont="1" applyBorder="1" applyAlignment="1">
      <alignment horizontal="center" vertical="center" wrapText="1"/>
    </xf>
    <xf numFmtId="20" fontId="15" fillId="0" borderId="66" xfId="0" applyNumberFormat="1" applyFont="1" applyBorder="1" applyAlignment="1">
      <alignment horizontal="center" vertical="center" shrinkToFit="1"/>
    </xf>
    <xf numFmtId="0" fontId="20" fillId="0" borderId="67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/>
    </xf>
    <xf numFmtId="0" fontId="20" fillId="0" borderId="68" xfId="0" applyFont="1" applyBorder="1" applyAlignment="1">
      <alignment horizontal="center" vertical="center" shrinkToFit="1"/>
    </xf>
    <xf numFmtId="49" fontId="18" fillId="0" borderId="42" xfId="0" applyNumberFormat="1" applyFont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shrinkToFit="1"/>
    </xf>
    <xf numFmtId="0" fontId="20" fillId="0" borderId="63" xfId="0" applyFont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 shrinkToFit="1"/>
    </xf>
    <xf numFmtId="0" fontId="15" fillId="3" borderId="46" xfId="0" applyFont="1" applyFill="1" applyBorder="1" applyAlignment="1">
      <alignment horizontal="center" vertical="center" shrinkToFit="1"/>
    </xf>
    <xf numFmtId="56" fontId="15" fillId="0" borderId="55" xfId="0" applyNumberFormat="1" applyFont="1" applyBorder="1" applyAlignment="1">
      <alignment horizontal="center" vertical="center" wrapText="1"/>
    </xf>
    <xf numFmtId="20" fontId="15" fillId="0" borderId="34" xfId="0" applyNumberFormat="1" applyFont="1" applyBorder="1" applyAlignment="1">
      <alignment horizontal="center" vertical="center" shrinkToFit="1"/>
    </xf>
    <xf numFmtId="0" fontId="20" fillId="0" borderId="56" xfId="0" applyFont="1" applyFill="1" applyBorder="1" applyAlignment="1">
      <alignment horizontal="center" vertical="center" shrinkToFit="1"/>
    </xf>
    <xf numFmtId="0" fontId="15" fillId="0" borderId="33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15" fillId="3" borderId="25" xfId="0" applyFont="1" applyFill="1" applyBorder="1" applyAlignment="1">
      <alignment horizontal="center" vertical="center" shrinkToFit="1"/>
    </xf>
    <xf numFmtId="0" fontId="15" fillId="3" borderId="43" xfId="0" applyFont="1" applyFill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3" borderId="65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 shrinkToFit="1"/>
    </xf>
    <xf numFmtId="20" fontId="15" fillId="0" borderId="63" xfId="0" applyNumberFormat="1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 shrinkToFit="1"/>
    </xf>
    <xf numFmtId="0" fontId="15" fillId="0" borderId="64" xfId="0" applyFont="1" applyFill="1" applyBorder="1" applyAlignment="1">
      <alignment horizontal="center" vertical="center" shrinkToFit="1"/>
    </xf>
    <xf numFmtId="0" fontId="15" fillId="3" borderId="75" xfId="0" applyFont="1" applyFill="1" applyBorder="1" applyAlignment="1">
      <alignment horizontal="center" vertical="center"/>
    </xf>
    <xf numFmtId="0" fontId="15" fillId="3" borderId="76" xfId="0" applyFont="1" applyFill="1" applyBorder="1" applyAlignment="1">
      <alignment horizontal="center" vertical="center"/>
    </xf>
    <xf numFmtId="56" fontId="15" fillId="0" borderId="42" xfId="0" applyNumberFormat="1" applyFont="1" applyFill="1" applyBorder="1" applyAlignment="1">
      <alignment horizontal="center" vertical="center" wrapText="1"/>
    </xf>
    <xf numFmtId="20" fontId="15" fillId="0" borderId="18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46" xfId="0" applyFont="1" applyFill="1" applyBorder="1" applyAlignment="1">
      <alignment horizontal="center" vertical="center" shrinkToFit="1"/>
    </xf>
    <xf numFmtId="56" fontId="15" fillId="0" borderId="65" xfId="0" applyNumberFormat="1" applyFont="1" applyFill="1" applyBorder="1" applyAlignment="1">
      <alignment horizontal="center" vertical="center" wrapText="1"/>
    </xf>
    <xf numFmtId="20" fontId="15" fillId="0" borderId="67" xfId="0" applyNumberFormat="1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 shrinkToFit="1"/>
    </xf>
    <xf numFmtId="0" fontId="15" fillId="0" borderId="68" xfId="0" applyFont="1" applyFill="1" applyBorder="1" applyAlignment="1">
      <alignment horizontal="center" vertical="center" shrinkToFit="1"/>
    </xf>
    <xf numFmtId="20" fontId="15" fillId="0" borderId="63" xfId="0" applyNumberFormat="1" applyFont="1" applyBorder="1" applyAlignment="1">
      <alignment horizontal="center" vertical="center" shrinkToFit="1"/>
    </xf>
    <xf numFmtId="20" fontId="15" fillId="0" borderId="18" xfId="0" applyNumberFormat="1" applyFont="1" applyBorder="1" applyAlignment="1">
      <alignment horizontal="center" vertical="center" shrinkToFit="1"/>
    </xf>
    <xf numFmtId="0" fontId="15" fillId="3" borderId="67" xfId="0" applyFont="1" applyFill="1" applyBorder="1" applyAlignment="1">
      <alignment horizontal="center" vertical="center" shrinkToFit="1"/>
    </xf>
    <xf numFmtId="0" fontId="15" fillId="3" borderId="68" xfId="0" applyFont="1" applyFill="1" applyBorder="1" applyAlignment="1">
      <alignment horizontal="center" vertical="center" shrinkToFit="1"/>
    </xf>
    <xf numFmtId="0" fontId="47" fillId="0" borderId="16" xfId="2" applyNumberFormat="1" applyFont="1" applyFill="1" applyBorder="1" applyAlignment="1">
      <alignment horizontal="center" vertical="center" shrinkToFit="1"/>
    </xf>
    <xf numFmtId="0" fontId="30" fillId="7" borderId="4" xfId="2" applyNumberFormat="1" applyFont="1" applyFill="1" applyBorder="1" applyAlignment="1">
      <alignment horizontal="center" vertical="center" shrinkToFit="1"/>
    </xf>
    <xf numFmtId="0" fontId="36" fillId="7" borderId="6" xfId="2" applyNumberFormat="1" applyFont="1" applyFill="1" applyBorder="1" applyAlignment="1">
      <alignment horizontal="center" vertical="center" shrinkToFit="1"/>
    </xf>
    <xf numFmtId="0" fontId="30" fillId="0" borderId="4" xfId="2" applyNumberFormat="1" applyFont="1" applyFill="1" applyBorder="1" applyAlignment="1">
      <alignment horizontal="center" vertical="center" shrinkToFit="1"/>
    </xf>
    <xf numFmtId="0" fontId="30" fillId="0" borderId="5" xfId="2" applyNumberFormat="1" applyFont="1" applyFill="1" applyBorder="1" applyAlignment="1">
      <alignment horizontal="center" vertical="center" shrinkToFit="1"/>
    </xf>
    <xf numFmtId="0" fontId="36" fillId="0" borderId="6" xfId="2" applyNumberFormat="1" applyFont="1" applyFill="1" applyBorder="1" applyAlignment="1">
      <alignment horizontal="center" vertical="center" shrinkToFit="1"/>
    </xf>
    <xf numFmtId="56" fontId="7" fillId="4" borderId="4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56" fontId="7" fillId="6" borderId="4" xfId="0" applyNumberFormat="1" applyFont="1" applyFill="1" applyBorder="1" applyAlignment="1">
      <alignment horizontal="center" vertical="center"/>
    </xf>
    <xf numFmtId="20" fontId="7" fillId="6" borderId="5" xfId="0" applyNumberFormat="1" applyFont="1" applyFill="1" applyBorder="1" applyAlignment="1">
      <alignment horizontal="center" vertical="center"/>
    </xf>
    <xf numFmtId="56" fontId="25" fillId="15" borderId="4" xfId="0" applyNumberFormat="1" applyFont="1" applyFill="1" applyBorder="1" applyAlignment="1">
      <alignment horizontal="center" vertical="center"/>
    </xf>
    <xf numFmtId="0" fontId="25" fillId="15" borderId="5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2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0" fontId="5" fillId="0" borderId="0" xfId="0" applyFont="1" applyBorder="1" applyAlignment="1"/>
    <xf numFmtId="0" fontId="9" fillId="0" borderId="0" xfId="0" applyFont="1" applyBorder="1" applyAlignment="1">
      <alignment horizontal="right"/>
    </xf>
    <xf numFmtId="0" fontId="7" fillId="0" borderId="0" xfId="0" applyFont="1" applyBorder="1" applyAlignment="1"/>
    <xf numFmtId="20" fontId="7" fillId="0" borderId="0" xfId="0" applyNumberFormat="1" applyFont="1" applyBorder="1" applyAlignment="1">
      <alignment horizontal="center"/>
    </xf>
    <xf numFmtId="20" fontId="10" fillId="0" borderId="0" xfId="0" applyNumberFormat="1" applyFont="1" applyBorder="1" applyAlignment="1">
      <alignment horizontal="center"/>
    </xf>
    <xf numFmtId="0" fontId="48" fillId="0" borderId="12" xfId="0" applyFont="1" applyBorder="1" applyAlignment="1">
      <alignment horizontal="center" vertical="center" shrinkToFit="1"/>
    </xf>
    <xf numFmtId="0" fontId="48" fillId="0" borderId="10" xfId="0" applyFont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center" vertical="center" shrinkToFit="1"/>
    </xf>
    <xf numFmtId="0" fontId="48" fillId="0" borderId="13" xfId="0" applyFont="1" applyBorder="1" applyAlignment="1">
      <alignment horizontal="center" vertical="center" shrinkToFit="1"/>
    </xf>
    <xf numFmtId="0" fontId="48" fillId="0" borderId="14" xfId="0" applyFont="1" applyBorder="1" applyAlignment="1">
      <alignment horizontal="center" vertical="center" shrinkToFit="1"/>
    </xf>
    <xf numFmtId="0" fontId="48" fillId="0" borderId="15" xfId="0" applyFont="1" applyBorder="1" applyAlignment="1">
      <alignment horizontal="center" vertical="center" shrinkToFit="1"/>
    </xf>
    <xf numFmtId="0" fontId="48" fillId="0" borderId="20" xfId="0" applyFont="1" applyBorder="1" applyAlignment="1">
      <alignment horizontal="center" vertical="center" shrinkToFit="1"/>
    </xf>
    <xf numFmtId="0" fontId="48" fillId="0" borderId="26" xfId="0" applyFont="1" applyBorder="1" applyAlignment="1">
      <alignment horizontal="center" vertical="center" shrinkToFit="1"/>
    </xf>
    <xf numFmtId="0" fontId="48" fillId="0" borderId="9" xfId="0" applyFont="1" applyBorder="1" applyAlignment="1">
      <alignment vertical="center" shrinkToFit="1"/>
    </xf>
    <xf numFmtId="20" fontId="48" fillId="0" borderId="9" xfId="0" applyNumberFormat="1" applyFont="1" applyBorder="1" applyAlignment="1">
      <alignment horizontal="center" vertical="center" shrinkToFit="1"/>
    </xf>
    <xf numFmtId="0" fontId="48" fillId="0" borderId="11" xfId="0" applyFont="1" applyBorder="1" applyAlignment="1">
      <alignment horizontal="center" vertical="center" shrinkToFit="1"/>
    </xf>
    <xf numFmtId="0" fontId="48" fillId="0" borderId="18" xfId="0" applyFont="1" applyBorder="1" applyAlignment="1">
      <alignment vertical="center" shrinkToFit="1"/>
    </xf>
    <xf numFmtId="20" fontId="48" fillId="0" borderId="18" xfId="0" applyNumberFormat="1" applyFont="1" applyBorder="1" applyAlignment="1">
      <alignment horizontal="center" vertical="center" shrinkToFit="1"/>
    </xf>
    <xf numFmtId="0" fontId="48" fillId="0" borderId="17" xfId="0" applyFont="1" applyBorder="1" applyAlignment="1">
      <alignment horizontal="center" vertical="center" shrinkToFit="1"/>
    </xf>
    <xf numFmtId="0" fontId="48" fillId="0" borderId="3" xfId="0" applyFont="1" applyBorder="1" applyAlignment="1">
      <alignment horizontal="center" vertical="center" shrinkToFit="1"/>
    </xf>
    <xf numFmtId="0" fontId="48" fillId="0" borderId="19" xfId="0" applyFont="1" applyBorder="1" applyAlignment="1">
      <alignment horizontal="center" vertical="center" shrinkToFit="1"/>
    </xf>
    <xf numFmtId="0" fontId="48" fillId="0" borderId="22" xfId="0" applyFont="1" applyBorder="1" applyAlignment="1">
      <alignment horizontal="center" vertical="center" shrinkToFit="1"/>
    </xf>
    <xf numFmtId="0" fontId="48" fillId="0" borderId="25" xfId="0" applyFont="1" applyBorder="1" applyAlignment="1">
      <alignment vertical="center" shrinkToFit="1"/>
    </xf>
    <xf numFmtId="20" fontId="48" fillId="0" borderId="25" xfId="0" applyNumberFormat="1" applyFont="1" applyBorder="1" applyAlignment="1">
      <alignment horizontal="center" vertical="center" shrinkToFit="1"/>
    </xf>
    <xf numFmtId="0" fontId="48" fillId="0" borderId="21" xfId="0" applyFont="1" applyBorder="1" applyAlignment="1">
      <alignment horizontal="center" vertical="center" shrinkToFit="1"/>
    </xf>
    <xf numFmtId="0" fontId="48" fillId="0" borderId="9" xfId="0" applyFont="1" applyBorder="1" applyAlignment="1">
      <alignment horizontal="left" vertical="center" shrinkToFit="1"/>
    </xf>
    <xf numFmtId="0" fontId="48" fillId="0" borderId="18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48" fillId="4" borderId="10" xfId="0" applyFont="1" applyFill="1" applyBorder="1" applyAlignment="1">
      <alignment horizontal="center" vertical="center" shrinkToFit="1"/>
    </xf>
    <xf numFmtId="0" fontId="48" fillId="6" borderId="12" xfId="0" applyFont="1" applyFill="1" applyBorder="1" applyAlignment="1">
      <alignment horizontal="center" vertical="center" shrinkToFit="1"/>
    </xf>
    <xf numFmtId="0" fontId="49" fillId="5" borderId="10" xfId="0" applyFont="1" applyFill="1" applyBorder="1" applyAlignment="1">
      <alignment horizontal="center" vertical="center" shrinkToFit="1"/>
    </xf>
    <xf numFmtId="0" fontId="49" fillId="8" borderId="12" xfId="0" applyFont="1" applyFill="1" applyBorder="1" applyAlignment="1">
      <alignment horizontal="center" vertical="center" shrinkToFit="1"/>
    </xf>
    <xf numFmtId="0" fontId="49" fillId="7" borderId="10" xfId="0" applyFont="1" applyFill="1" applyBorder="1" applyAlignment="1">
      <alignment horizontal="center" vertical="center" shrinkToFit="1"/>
    </xf>
    <xf numFmtId="0" fontId="48" fillId="4" borderId="12" xfId="0" applyFont="1" applyFill="1" applyBorder="1" applyAlignment="1">
      <alignment horizontal="center" vertical="center" shrinkToFit="1"/>
    </xf>
    <xf numFmtId="0" fontId="48" fillId="0" borderId="9" xfId="0" applyFont="1" applyBorder="1" applyAlignment="1">
      <alignment horizontal="center" vertical="center" shrinkToFit="1"/>
    </xf>
    <xf numFmtId="0" fontId="48" fillId="0" borderId="27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8" fillId="0" borderId="17" xfId="0" applyFont="1" applyBorder="1" applyAlignment="1">
      <alignment vertical="center" shrinkToFit="1"/>
    </xf>
    <xf numFmtId="0" fontId="49" fillId="5" borderId="12" xfId="0" applyFont="1" applyFill="1" applyBorder="1" applyAlignment="1">
      <alignment horizontal="center" vertical="center" shrinkToFit="1"/>
    </xf>
    <xf numFmtId="0" fontId="49" fillId="8" borderId="10" xfId="0" applyFont="1" applyFill="1" applyBorder="1" applyAlignment="1">
      <alignment horizontal="center" vertical="center" shrinkToFit="1"/>
    </xf>
    <xf numFmtId="0" fontId="48" fillId="6" borderId="10" xfId="0" applyFont="1" applyFill="1" applyBorder="1" applyAlignment="1">
      <alignment horizontal="center" vertical="center" shrinkToFit="1"/>
    </xf>
    <xf numFmtId="0" fontId="49" fillId="7" borderId="12" xfId="0" applyFont="1" applyFill="1" applyBorder="1" applyAlignment="1">
      <alignment horizontal="center" vertical="center" shrinkToFit="1"/>
    </xf>
    <xf numFmtId="0" fontId="48" fillId="0" borderId="25" xfId="0" applyFont="1" applyBorder="1" applyAlignment="1">
      <alignment horizontal="center" vertical="center" shrinkToFit="1"/>
    </xf>
    <xf numFmtId="0" fontId="48" fillId="0" borderId="23" xfId="0" applyFont="1" applyBorder="1" applyAlignment="1">
      <alignment horizontal="center" vertical="center" shrinkToFit="1"/>
    </xf>
    <xf numFmtId="0" fontId="48" fillId="0" borderId="0" xfId="0" applyFont="1">
      <alignment vertical="center"/>
    </xf>
    <xf numFmtId="0" fontId="48" fillId="0" borderId="0" xfId="0" applyFont="1" applyAlignment="1">
      <alignment horizontal="left" vertical="center"/>
    </xf>
    <xf numFmtId="0" fontId="48" fillId="0" borderId="10" xfId="0" applyFont="1" applyBorder="1" applyAlignment="1">
      <alignment horizontal="right" vertical="center" shrinkToFit="1"/>
    </xf>
    <xf numFmtId="0" fontId="48" fillId="0" borderId="12" xfId="0" applyFont="1" applyBorder="1" applyAlignment="1">
      <alignment horizontal="left" vertical="center" shrinkToFit="1"/>
    </xf>
    <xf numFmtId="0" fontId="48" fillId="0" borderId="0" xfId="0" applyFont="1" applyAlignment="1">
      <alignment vertical="center" shrinkToFit="1"/>
    </xf>
    <xf numFmtId="0" fontId="48" fillId="0" borderId="0" xfId="0" applyFont="1" applyAlignment="1">
      <alignment horizontal="left" vertical="center" shrinkToFit="1"/>
    </xf>
    <xf numFmtId="0" fontId="48" fillId="0" borderId="10" xfId="0" applyFont="1" applyBorder="1" applyAlignment="1">
      <alignment horizontal="right" shrinkToFit="1"/>
    </xf>
    <xf numFmtId="0" fontId="48" fillId="0" borderId="0" xfId="0" applyFont="1" applyAlignment="1">
      <alignment shrinkToFit="1"/>
    </xf>
    <xf numFmtId="20" fontId="54" fillId="0" borderId="19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shrinkToFit="1"/>
    </xf>
    <xf numFmtId="0" fontId="4" fillId="0" borderId="3" xfId="0" applyFont="1" applyBorder="1" applyAlignment="1">
      <alignment horizontal="right" vertical="center" shrinkToFit="1"/>
    </xf>
    <xf numFmtId="0" fontId="4" fillId="0" borderId="23" xfId="0" applyFont="1" applyBorder="1" applyAlignment="1">
      <alignment vertical="center" shrinkToFit="1"/>
    </xf>
    <xf numFmtId="20" fontId="4" fillId="0" borderId="0" xfId="0" applyNumberFormat="1" applyFont="1" applyAlignment="1">
      <alignment vertical="center" shrinkToFit="1"/>
    </xf>
    <xf numFmtId="0" fontId="4" fillId="0" borderId="23" xfId="0" applyFont="1" applyBorder="1" applyAlignment="1">
      <alignment horizontal="right" vertical="center" shrinkToFit="1"/>
    </xf>
    <xf numFmtId="0" fontId="4" fillId="0" borderId="29" xfId="0" applyFont="1" applyBorder="1" applyAlignment="1">
      <alignment horizontal="left" vertical="center" shrinkToFit="1"/>
    </xf>
    <xf numFmtId="20" fontId="4" fillId="0" borderId="23" xfId="0" applyNumberFormat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20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shrinkToFit="1"/>
    </xf>
    <xf numFmtId="20" fontId="4" fillId="0" borderId="29" xfId="0" applyNumberFormat="1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24" xfId="0" applyFont="1" applyBorder="1" applyAlignment="1">
      <alignment shrinkToFit="1"/>
    </xf>
    <xf numFmtId="0" fontId="4" fillId="0" borderId="23" xfId="0" applyFont="1" applyBorder="1" applyAlignment="1">
      <alignment horizontal="center" vertical="center" shrinkToFit="1"/>
    </xf>
    <xf numFmtId="20" fontId="4" fillId="0" borderId="23" xfId="0" applyNumberFormat="1" applyFont="1" applyBorder="1" applyAlignment="1">
      <alignment horizontal="right" vertical="center" shrinkToFit="1"/>
    </xf>
    <xf numFmtId="20" fontId="4" fillId="0" borderId="0" xfId="0" applyNumberFormat="1" applyFont="1" applyAlignment="1">
      <alignment horizontal="left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10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20" fontId="4" fillId="0" borderId="29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shrinkToFit="1"/>
    </xf>
    <xf numFmtId="20" fontId="53" fillId="0" borderId="0" xfId="0" applyNumberFormat="1" applyFont="1" applyAlignment="1">
      <alignment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shrinkToFit="1"/>
    </xf>
    <xf numFmtId="0" fontId="57" fillId="0" borderId="0" xfId="0" applyFont="1">
      <alignment vertical="center"/>
    </xf>
    <xf numFmtId="0" fontId="60" fillId="5" borderId="72" xfId="0" applyFont="1" applyFill="1" applyBorder="1" applyAlignment="1">
      <alignment horizontal="center" vertical="center" shrinkToFit="1"/>
    </xf>
    <xf numFmtId="0" fontId="14" fillId="0" borderId="44" xfId="1" applyFont="1" applyBorder="1" applyAlignment="1">
      <alignment horizontal="center" vertical="center" shrinkToFit="1"/>
    </xf>
    <xf numFmtId="0" fontId="14" fillId="0" borderId="79" xfId="1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56" fillId="4" borderId="77" xfId="0" applyFont="1" applyFill="1" applyBorder="1" applyAlignment="1">
      <alignment horizontal="center" vertical="center" shrinkToFit="1"/>
    </xf>
    <xf numFmtId="0" fontId="14" fillId="0" borderId="82" xfId="1" applyFont="1" applyBorder="1" applyAlignment="1">
      <alignment horizontal="center" vertical="center" shrinkToFit="1"/>
    </xf>
    <xf numFmtId="0" fontId="14" fillId="0" borderId="83" xfId="1" applyFont="1" applyBorder="1" applyAlignment="1">
      <alignment horizontal="center" vertical="center" shrinkToFit="1"/>
    </xf>
    <xf numFmtId="0" fontId="14" fillId="0" borderId="84" xfId="1" applyFont="1" applyBorder="1" applyAlignment="1">
      <alignment horizontal="center" vertical="center" shrinkToFit="1"/>
    </xf>
    <xf numFmtId="0" fontId="60" fillId="8" borderId="74" xfId="0" applyFont="1" applyFill="1" applyBorder="1" applyAlignment="1">
      <alignment horizontal="center" vertical="center" shrinkToFit="1"/>
    </xf>
    <xf numFmtId="0" fontId="14" fillId="0" borderId="51" xfId="1" applyFont="1" applyBorder="1" applyAlignment="1">
      <alignment horizontal="center" vertical="center" shrinkToFit="1"/>
    </xf>
    <xf numFmtId="0" fontId="14" fillId="0" borderId="86" xfId="1" applyFont="1" applyBorder="1" applyAlignment="1">
      <alignment horizontal="center" vertical="center" shrinkToFit="1"/>
    </xf>
    <xf numFmtId="0" fontId="14" fillId="0" borderId="87" xfId="1" applyFont="1" applyBorder="1" applyAlignment="1">
      <alignment horizontal="center" vertical="center" shrinkToFit="1"/>
    </xf>
    <xf numFmtId="0" fontId="60" fillId="7" borderId="77" xfId="0" applyFont="1" applyFill="1" applyBorder="1" applyAlignment="1">
      <alignment horizontal="center" vertical="center" shrinkToFit="1"/>
    </xf>
    <xf numFmtId="0" fontId="14" fillId="0" borderId="88" xfId="1" applyFont="1" applyBorder="1" applyAlignment="1">
      <alignment horizontal="center" vertical="center" shrinkToFit="1"/>
    </xf>
    <xf numFmtId="20" fontId="46" fillId="15" borderId="23" xfId="0" applyNumberFormat="1" applyFont="1" applyFill="1" applyBorder="1" applyAlignment="1">
      <alignment horizontal="right" vertical="center" shrinkToFit="1"/>
    </xf>
    <xf numFmtId="20" fontId="4" fillId="4" borderId="19" xfId="0" applyNumberFormat="1" applyFont="1" applyFill="1" applyBorder="1" applyAlignment="1">
      <alignment horizontal="center" vertical="center" shrinkToFit="1"/>
    </xf>
    <xf numFmtId="20" fontId="4" fillId="4" borderId="19" xfId="0" applyNumberFormat="1" applyFont="1" applyFill="1" applyBorder="1" applyAlignment="1">
      <alignment vertical="center" shrinkToFit="1"/>
    </xf>
    <xf numFmtId="20" fontId="4" fillId="6" borderId="19" xfId="0" applyNumberFormat="1" applyFont="1" applyFill="1" applyBorder="1" applyAlignment="1">
      <alignment horizontal="center" vertical="center" shrinkToFit="1"/>
    </xf>
    <xf numFmtId="20" fontId="46" fillId="5" borderId="23" xfId="0" applyNumberFormat="1" applyFont="1" applyFill="1" applyBorder="1" applyAlignment="1">
      <alignment horizontal="right" vertical="center" shrinkToFit="1"/>
    </xf>
    <xf numFmtId="0" fontId="46" fillId="5" borderId="23" xfId="0" applyFont="1" applyFill="1" applyBorder="1" applyAlignment="1">
      <alignment horizontal="right" vertical="center" shrinkToFit="1"/>
    </xf>
    <xf numFmtId="0" fontId="46" fillId="5" borderId="0" xfId="0" applyFont="1" applyFill="1" applyAlignment="1">
      <alignment shrinkToFit="1"/>
    </xf>
    <xf numFmtId="20" fontId="46" fillId="5" borderId="10" xfId="0" applyNumberFormat="1" applyFont="1" applyFill="1" applyBorder="1" applyAlignment="1">
      <alignment horizontal="left" shrinkToFit="1"/>
    </xf>
    <xf numFmtId="0" fontId="46" fillId="5" borderId="24" xfId="0" applyFont="1" applyFill="1" applyBorder="1" applyAlignment="1">
      <alignment shrinkToFit="1"/>
    </xf>
    <xf numFmtId="20" fontId="46" fillId="5" borderId="23" xfId="0" applyNumberFormat="1" applyFont="1" applyFill="1" applyBorder="1" applyAlignment="1">
      <alignment horizontal="center" shrinkToFit="1"/>
    </xf>
    <xf numFmtId="20" fontId="48" fillId="8" borderId="23" xfId="0" applyNumberFormat="1" applyFont="1" applyFill="1" applyBorder="1" applyAlignment="1">
      <alignment vertical="center" shrinkToFit="1"/>
    </xf>
    <xf numFmtId="20" fontId="48" fillId="8" borderId="23" xfId="0" applyNumberFormat="1" applyFont="1" applyFill="1" applyBorder="1" applyAlignment="1">
      <alignment horizontal="right" vertical="center" shrinkToFit="1"/>
    </xf>
    <xf numFmtId="0" fontId="48" fillId="8" borderId="0" xfId="0" applyFont="1" applyFill="1" applyAlignment="1">
      <alignment vertical="center" shrinkToFit="1"/>
    </xf>
    <xf numFmtId="0" fontId="63" fillId="15" borderId="42" xfId="0" applyFont="1" applyFill="1" applyBorder="1" applyAlignment="1">
      <alignment horizontal="center" vertical="center" wrapText="1"/>
    </xf>
    <xf numFmtId="0" fontId="63" fillId="15" borderId="55" xfId="0" applyFont="1" applyFill="1" applyBorder="1" applyAlignment="1">
      <alignment horizontal="center" vertical="center" wrapText="1"/>
    </xf>
    <xf numFmtId="0" fontId="64" fillId="5" borderId="42" xfId="0" applyFont="1" applyFill="1" applyBorder="1" applyAlignment="1">
      <alignment horizontal="center" vertical="center" wrapText="1"/>
    </xf>
    <xf numFmtId="56" fontId="65" fillId="4" borderId="55" xfId="0" applyNumberFormat="1" applyFont="1" applyFill="1" applyBorder="1" applyAlignment="1">
      <alignment horizontal="center" vertical="center" wrapText="1"/>
    </xf>
    <xf numFmtId="0" fontId="65" fillId="4" borderId="55" xfId="0" applyFont="1" applyFill="1" applyBorder="1" applyAlignment="1">
      <alignment horizontal="center" vertical="center" wrapText="1"/>
    </xf>
    <xf numFmtId="0" fontId="20" fillId="16" borderId="4" xfId="0" applyFont="1" applyFill="1" applyBorder="1" applyAlignment="1">
      <alignment horizontal="center" vertical="center" shrinkToFit="1"/>
    </xf>
    <xf numFmtId="0" fontId="20" fillId="16" borderId="54" xfId="0" applyFont="1" applyFill="1" applyBorder="1" applyAlignment="1">
      <alignment horizontal="center" vertical="center" shrinkToFit="1"/>
    </xf>
    <xf numFmtId="0" fontId="20" fillId="16" borderId="59" xfId="0" applyFont="1" applyFill="1" applyBorder="1" applyAlignment="1">
      <alignment horizontal="center" vertical="center" shrinkToFit="1"/>
    </xf>
    <xf numFmtId="0" fontId="20" fillId="16" borderId="6" xfId="0" applyFont="1" applyFill="1" applyBorder="1" applyAlignment="1">
      <alignment horizontal="center" vertical="center" shrinkToFit="1"/>
    </xf>
    <xf numFmtId="0" fontId="20" fillId="16" borderId="53" xfId="0" applyFont="1" applyFill="1" applyBorder="1" applyAlignment="1">
      <alignment horizontal="center" vertical="center" shrinkToFit="1"/>
    </xf>
    <xf numFmtId="0" fontId="20" fillId="16" borderId="66" xfId="0" applyFont="1" applyFill="1" applyBorder="1" applyAlignment="1">
      <alignment horizontal="center" vertical="center" shrinkToFit="1"/>
    </xf>
    <xf numFmtId="0" fontId="15" fillId="16" borderId="59" xfId="0" applyFont="1" applyFill="1" applyBorder="1" applyAlignment="1">
      <alignment horizontal="center" vertical="center"/>
    </xf>
    <xf numFmtId="0" fontId="15" fillId="16" borderId="54" xfId="0" applyFont="1" applyFill="1" applyBorder="1" applyAlignment="1">
      <alignment horizontal="center" vertical="center"/>
    </xf>
    <xf numFmtId="0" fontId="15" fillId="16" borderId="17" xfId="0" applyFont="1" applyFill="1" applyBorder="1" applyAlignment="1">
      <alignment horizontal="center" vertical="center"/>
    </xf>
    <xf numFmtId="0" fontId="15" fillId="16" borderId="53" xfId="0" applyFont="1" applyFill="1" applyBorder="1" applyAlignment="1">
      <alignment horizontal="center" vertical="center"/>
    </xf>
    <xf numFmtId="0" fontId="15" fillId="16" borderId="4" xfId="0" applyFont="1" applyFill="1" applyBorder="1" applyAlignment="1">
      <alignment horizontal="center" vertical="center" shrinkToFit="1"/>
    </xf>
    <xf numFmtId="0" fontId="15" fillId="16" borderId="54" xfId="0" applyFont="1" applyFill="1" applyBorder="1" applyAlignment="1">
      <alignment horizontal="center" vertical="center" shrinkToFit="1"/>
    </xf>
    <xf numFmtId="0" fontId="15" fillId="16" borderId="6" xfId="0" applyFont="1" applyFill="1" applyBorder="1" applyAlignment="1">
      <alignment horizontal="center" vertical="center" shrinkToFit="1"/>
    </xf>
    <xf numFmtId="0" fontId="15" fillId="16" borderId="53" xfId="0" applyFont="1" applyFill="1" applyBorder="1" applyAlignment="1">
      <alignment horizontal="center" vertical="center" shrinkToFit="1"/>
    </xf>
    <xf numFmtId="0" fontId="15" fillId="16" borderId="19" xfId="0" applyFont="1" applyFill="1" applyBorder="1" applyAlignment="1">
      <alignment horizontal="center" vertical="center" shrinkToFit="1"/>
    </xf>
    <xf numFmtId="0" fontId="20" fillId="16" borderId="17" xfId="0" applyFont="1" applyFill="1" applyBorder="1" applyAlignment="1">
      <alignment horizontal="center" vertical="center" shrinkToFit="1"/>
    </xf>
    <xf numFmtId="0" fontId="20" fillId="16" borderId="34" xfId="0" applyFont="1" applyFill="1" applyBorder="1" applyAlignment="1">
      <alignment horizontal="center" vertical="center" shrinkToFit="1"/>
    </xf>
    <xf numFmtId="0" fontId="20" fillId="16" borderId="16" xfId="0" applyFont="1" applyFill="1" applyBorder="1" applyAlignment="1">
      <alignment horizontal="center" vertical="center" shrinkToFit="1"/>
    </xf>
    <xf numFmtId="0" fontId="20" fillId="16" borderId="63" xfId="0" applyFont="1" applyFill="1" applyBorder="1" applyAlignment="1">
      <alignment horizontal="center" vertical="center" shrinkToFit="1"/>
    </xf>
    <xf numFmtId="0" fontId="20" fillId="6" borderId="16" xfId="0" applyFont="1" applyFill="1" applyBorder="1" applyAlignment="1">
      <alignment horizontal="center" vertical="center" shrinkToFit="1"/>
    </xf>
    <xf numFmtId="0" fontId="20" fillId="6" borderId="4" xfId="0" applyFont="1" applyFill="1" applyBorder="1" applyAlignment="1">
      <alignment horizontal="center" vertical="center" shrinkToFit="1"/>
    </xf>
    <xf numFmtId="0" fontId="20" fillId="6" borderId="6" xfId="0" applyFont="1" applyFill="1" applyBorder="1" applyAlignment="1">
      <alignment horizontal="center" vertical="center" shrinkToFit="1"/>
    </xf>
    <xf numFmtId="0" fontId="20" fillId="16" borderId="67" xfId="0" applyFont="1" applyFill="1" applyBorder="1" applyAlignment="1">
      <alignment horizontal="center" vertical="center" shrinkToFit="1"/>
    </xf>
    <xf numFmtId="0" fontId="15" fillId="16" borderId="63" xfId="0" applyFont="1" applyFill="1" applyBorder="1" applyAlignment="1">
      <alignment horizontal="center" vertical="center" shrinkToFit="1"/>
    </xf>
    <xf numFmtId="0" fontId="15" fillId="16" borderId="18" xfId="0" applyFont="1" applyFill="1" applyBorder="1" applyAlignment="1">
      <alignment horizontal="center" vertical="center" shrinkToFit="1"/>
    </xf>
    <xf numFmtId="0" fontId="15" fillId="16" borderId="67" xfId="0" applyFont="1" applyFill="1" applyBorder="1" applyAlignment="1">
      <alignment horizontal="center" vertical="center" shrinkToFit="1"/>
    </xf>
    <xf numFmtId="0" fontId="15" fillId="6" borderId="67" xfId="0" applyFont="1" applyFill="1" applyBorder="1" applyAlignment="1">
      <alignment horizontal="center" vertical="center" shrinkToFit="1"/>
    </xf>
    <xf numFmtId="0" fontId="15" fillId="6" borderId="59" xfId="0" applyFont="1" applyFill="1" applyBorder="1" applyAlignment="1">
      <alignment horizontal="center" vertical="center"/>
    </xf>
    <xf numFmtId="0" fontId="15" fillId="6" borderId="66" xfId="0" applyFont="1" applyFill="1" applyBorder="1" applyAlignment="1">
      <alignment horizontal="center" vertical="center"/>
    </xf>
    <xf numFmtId="0" fontId="15" fillId="16" borderId="16" xfId="0" applyFont="1" applyFill="1" applyBorder="1" applyAlignment="1">
      <alignment horizontal="center" vertical="center" shrinkToFit="1"/>
    </xf>
    <xf numFmtId="0" fontId="15" fillId="6" borderId="16" xfId="0" applyFont="1" applyFill="1" applyBorder="1" applyAlignment="1">
      <alignment horizontal="center" vertical="center" shrinkToFit="1"/>
    </xf>
    <xf numFmtId="0" fontId="15" fillId="6" borderId="4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0" fontId="20" fillId="6" borderId="18" xfId="0" applyFont="1" applyFill="1" applyBorder="1" applyAlignment="1">
      <alignment horizontal="center" vertical="center" shrinkToFit="1"/>
    </xf>
    <xf numFmtId="0" fontId="20" fillId="6" borderId="17" xfId="0" applyFont="1" applyFill="1" applyBorder="1" applyAlignment="1">
      <alignment horizontal="center" vertical="center" shrinkToFit="1"/>
    </xf>
    <xf numFmtId="0" fontId="20" fillId="6" borderId="19" xfId="0" applyFont="1" applyFill="1" applyBorder="1" applyAlignment="1">
      <alignment horizontal="center" vertical="center" shrinkToFit="1"/>
    </xf>
    <xf numFmtId="0" fontId="20" fillId="16" borderId="56" xfId="0" applyFont="1" applyFill="1" applyBorder="1" applyAlignment="1">
      <alignment horizontal="center" vertical="center" shrinkToFit="1"/>
    </xf>
    <xf numFmtId="20" fontId="20" fillId="16" borderId="16" xfId="0" applyNumberFormat="1" applyFont="1" applyFill="1" applyBorder="1" applyAlignment="1">
      <alignment horizontal="center" vertical="center" shrinkToFit="1"/>
    </xf>
    <xf numFmtId="0" fontId="20" fillId="16" borderId="18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5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59" xfId="0" applyFont="1" applyFill="1" applyBorder="1" applyAlignment="1">
      <alignment horizontal="center" vertical="center" shrinkToFit="1"/>
    </xf>
    <xf numFmtId="0" fontId="15" fillId="0" borderId="53" xfId="0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54" xfId="0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5" fillId="0" borderId="53" xfId="0" applyFont="1" applyFill="1" applyBorder="1" applyAlignment="1">
      <alignment horizontal="center" vertical="center" shrinkToFit="1"/>
    </xf>
    <xf numFmtId="0" fontId="20" fillId="0" borderId="66" xfId="0" applyFont="1" applyFill="1" applyBorder="1" applyAlignment="1">
      <alignment horizontal="center" vertical="center" shrinkToFit="1"/>
    </xf>
    <xf numFmtId="0" fontId="20" fillId="0" borderId="35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6" fillId="0" borderId="3" xfId="0" applyNumberFormat="1" applyFont="1" applyBorder="1" applyAlignment="1">
      <alignment horizontal="right" vertical="center" shrinkToFit="1"/>
    </xf>
    <xf numFmtId="0" fontId="66" fillId="0" borderId="0" xfId="0" applyNumberFormat="1" applyFont="1" applyBorder="1" applyAlignment="1">
      <alignment horizontal="right" vertical="center" shrinkToFit="1"/>
    </xf>
    <xf numFmtId="0" fontId="4" fillId="0" borderId="89" xfId="0" applyFont="1" applyBorder="1" applyAlignment="1">
      <alignment horizontal="right" vertical="center" shrinkToFit="1"/>
    </xf>
    <xf numFmtId="0" fontId="4" fillId="6" borderId="91" xfId="0" applyFont="1" applyFill="1" applyBorder="1" applyAlignment="1">
      <alignment horizontal="center" vertical="center" shrinkToFit="1"/>
    </xf>
    <xf numFmtId="0" fontId="4" fillId="0" borderId="89" xfId="0" applyFont="1" applyBorder="1" applyAlignment="1">
      <alignment vertical="center" shrinkToFit="1"/>
    </xf>
    <xf numFmtId="20" fontId="4" fillId="6" borderId="93" xfId="0" applyNumberFormat="1" applyFont="1" applyFill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90" xfId="0" applyFont="1" applyBorder="1" applyAlignment="1">
      <alignment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92" xfId="0" applyFont="1" applyBorder="1" applyAlignment="1">
      <alignment vertical="center" shrinkToFit="1"/>
    </xf>
    <xf numFmtId="0" fontId="4" fillId="4" borderId="91" xfId="0" applyFont="1" applyFill="1" applyBorder="1" applyAlignment="1">
      <alignment horizontal="center" vertical="center" shrinkToFit="1"/>
    </xf>
    <xf numFmtId="20" fontId="4" fillId="0" borderId="26" xfId="0" applyNumberFormat="1" applyFont="1" applyBorder="1" applyAlignment="1">
      <alignment horizontal="center" vertical="center" shrinkToFit="1"/>
    </xf>
    <xf numFmtId="20" fontId="4" fillId="6" borderId="91" xfId="0" applyNumberFormat="1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vertical="center" shrinkToFit="1"/>
    </xf>
    <xf numFmtId="20" fontId="4" fillId="4" borderId="91" xfId="0" applyNumberFormat="1" applyFont="1" applyFill="1" applyBorder="1" applyAlignment="1">
      <alignment horizontal="center" vertical="center" shrinkToFit="1"/>
    </xf>
    <xf numFmtId="0" fontId="7" fillId="0" borderId="89" xfId="0" applyFont="1" applyBorder="1">
      <alignment vertical="center"/>
    </xf>
    <xf numFmtId="20" fontId="4" fillId="0" borderId="95" xfId="0" applyNumberFormat="1" applyFont="1" applyBorder="1" applyAlignment="1">
      <alignment horizontal="center" vertical="center" shrinkToFit="1"/>
    </xf>
    <xf numFmtId="0" fontId="48" fillId="16" borderId="17" xfId="0" applyFont="1" applyFill="1" applyBorder="1" applyAlignment="1">
      <alignment horizontal="center" vertical="center" shrinkToFit="1"/>
    </xf>
    <xf numFmtId="0" fontId="48" fillId="16" borderId="19" xfId="0" applyFont="1" applyFill="1" applyBorder="1" applyAlignment="1">
      <alignment horizontal="center" vertical="center" shrinkToFit="1"/>
    </xf>
    <xf numFmtId="0" fontId="48" fillId="16" borderId="24" xfId="0" applyFont="1" applyFill="1" applyBorder="1" applyAlignment="1">
      <alignment horizontal="center" vertical="center" shrinkToFit="1"/>
    </xf>
    <xf numFmtId="0" fontId="66" fillId="16" borderId="90" xfId="0" applyNumberFormat="1" applyFont="1" applyFill="1" applyBorder="1" applyAlignment="1">
      <alignment horizontal="right" vertical="center" shrinkToFit="1"/>
    </xf>
    <xf numFmtId="0" fontId="66" fillId="16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8" fillId="4" borderId="11" xfId="0" applyFont="1" applyFill="1" applyBorder="1" applyAlignment="1">
      <alignment horizontal="center" vertical="center" shrinkToFit="1"/>
    </xf>
    <xf numFmtId="0" fontId="48" fillId="6" borderId="11" xfId="0" applyFont="1" applyFill="1" applyBorder="1" applyAlignment="1">
      <alignment horizontal="center" vertical="center" shrinkToFit="1"/>
    </xf>
    <xf numFmtId="0" fontId="49" fillId="8" borderId="11" xfId="0" applyFont="1" applyFill="1" applyBorder="1" applyAlignment="1">
      <alignment horizontal="center" vertical="center" shrinkToFit="1"/>
    </xf>
    <xf numFmtId="0" fontId="48" fillId="0" borderId="19" xfId="0" applyFont="1" applyFill="1" applyBorder="1" applyAlignment="1">
      <alignment horizontal="center" vertical="center" shrinkToFit="1"/>
    </xf>
    <xf numFmtId="0" fontId="66" fillId="0" borderId="90" xfId="0" applyNumberFormat="1" applyFont="1" applyFill="1" applyBorder="1" applyAlignment="1">
      <alignment horizontal="right" vertical="center" shrinkToFit="1"/>
    </xf>
    <xf numFmtId="0" fontId="67" fillId="0" borderId="0" xfId="0" applyFont="1" applyAlignment="1">
      <alignment horizontal="right" vertical="center" shrinkToFit="1"/>
    </xf>
    <xf numFmtId="0" fontId="67" fillId="0" borderId="23" xfId="0" applyFont="1" applyBorder="1" applyAlignment="1">
      <alignment horizontal="right" vertical="center" shrinkToFit="1"/>
    </xf>
    <xf numFmtId="0" fontId="66" fillId="0" borderId="0" xfId="0" applyNumberFormat="1" applyFont="1" applyFill="1" applyBorder="1" applyAlignment="1">
      <alignment horizontal="right" vertical="center" shrinkToFit="1"/>
    </xf>
    <xf numFmtId="0" fontId="48" fillId="0" borderId="96" xfId="0" applyFont="1" applyBorder="1" applyAlignment="1">
      <alignment horizontal="right" vertical="center" shrinkToFit="1"/>
    </xf>
    <xf numFmtId="0" fontId="48" fillId="0" borderId="97" xfId="0" applyFont="1" applyBorder="1" applyAlignment="1">
      <alignment horizontal="right" vertical="center" shrinkToFit="1"/>
    </xf>
    <xf numFmtId="0" fontId="48" fillId="0" borderId="97" xfId="0" applyFont="1" applyBorder="1" applyAlignment="1">
      <alignment shrinkToFit="1"/>
    </xf>
    <xf numFmtId="20" fontId="53" fillId="0" borderId="19" xfId="0" applyNumberFormat="1" applyFont="1" applyBorder="1" applyAlignment="1">
      <alignment horizontal="center" shrinkToFit="1"/>
    </xf>
    <xf numFmtId="0" fontId="4" fillId="0" borderId="9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67" fillId="0" borderId="92" xfId="0" applyFont="1" applyFill="1" applyBorder="1" applyAlignment="1">
      <alignment horizontal="right" vertical="center" shrinkToFit="1"/>
    </xf>
    <xf numFmtId="20" fontId="46" fillId="15" borderId="99" xfId="0" applyNumberFormat="1" applyFont="1" applyFill="1" applyBorder="1" applyAlignment="1">
      <alignment horizontal="right" vertical="center" shrinkToFit="1"/>
    </xf>
    <xf numFmtId="20" fontId="4" fillId="0" borderId="99" xfId="0" applyNumberFormat="1" applyFont="1" applyBorder="1" applyAlignment="1">
      <alignment vertical="center" shrinkToFit="1"/>
    </xf>
    <xf numFmtId="0" fontId="4" fillId="0" borderId="98" xfId="0" applyFont="1" applyBorder="1" applyAlignment="1">
      <alignment vertical="center" shrinkToFit="1"/>
    </xf>
    <xf numFmtId="20" fontId="49" fillId="15" borderId="100" xfId="0" applyNumberFormat="1" applyFont="1" applyFill="1" applyBorder="1" applyAlignment="1">
      <alignment horizontal="left" vertical="center" shrinkToFit="1"/>
    </xf>
    <xf numFmtId="0" fontId="4" fillId="0" borderId="101" xfId="0" applyFont="1" applyBorder="1" applyAlignment="1">
      <alignment vertical="center" shrinkToFit="1"/>
    </xf>
    <xf numFmtId="0" fontId="4" fillId="0" borderId="99" xfId="0" applyFont="1" applyBorder="1" applyAlignment="1">
      <alignment vertical="center" shrinkToFit="1"/>
    </xf>
    <xf numFmtId="20" fontId="49" fillId="15" borderId="102" xfId="0" applyNumberFormat="1" applyFont="1" applyFill="1" applyBorder="1" applyAlignment="1">
      <alignment horizontal="left" vertical="center" shrinkToFit="1"/>
    </xf>
    <xf numFmtId="20" fontId="4" fillId="0" borderId="1" xfId="0" applyNumberFormat="1" applyFont="1" applyBorder="1" applyAlignment="1">
      <alignment vertical="center" shrinkToFit="1"/>
    </xf>
    <xf numFmtId="0" fontId="4" fillId="0" borderId="103" xfId="0" applyFont="1" applyBorder="1" applyAlignment="1">
      <alignment vertical="center" shrinkToFit="1"/>
    </xf>
    <xf numFmtId="0" fontId="4" fillId="0" borderId="104" xfId="0" applyFont="1" applyBorder="1" applyAlignment="1">
      <alignment vertical="center" shrinkToFit="1"/>
    </xf>
    <xf numFmtId="0" fontId="4" fillId="0" borderId="104" xfId="0" applyFont="1" applyBorder="1" applyAlignment="1">
      <alignment horizontal="right" vertical="center" shrinkToFit="1"/>
    </xf>
    <xf numFmtId="20" fontId="4" fillId="0" borderId="104" xfId="0" applyNumberFormat="1" applyFont="1" applyBorder="1" applyAlignment="1">
      <alignment vertical="center" shrinkToFit="1"/>
    </xf>
    <xf numFmtId="20" fontId="4" fillId="8" borderId="104" xfId="0" applyNumberFormat="1" applyFont="1" applyFill="1" applyBorder="1" applyAlignment="1">
      <alignment vertical="center" shrinkToFit="1"/>
    </xf>
    <xf numFmtId="0" fontId="4" fillId="0" borderId="95" xfId="0" applyFont="1" applyBorder="1" applyAlignment="1">
      <alignment vertical="center" shrinkToFit="1"/>
    </xf>
    <xf numFmtId="20" fontId="4" fillId="0" borderId="90" xfId="0" applyNumberFormat="1" applyFont="1" applyBorder="1" applyAlignment="1">
      <alignment vertical="center" shrinkToFit="1"/>
    </xf>
    <xf numFmtId="0" fontId="49" fillId="15" borderId="28" xfId="0" applyFont="1" applyFill="1" applyBorder="1" applyAlignment="1">
      <alignment horizontal="left" vertical="center" shrinkToFit="1"/>
    </xf>
    <xf numFmtId="0" fontId="4" fillId="0" borderId="99" xfId="0" applyFont="1" applyBorder="1" applyAlignment="1">
      <alignment horizontal="right" vertical="center" shrinkToFit="1"/>
    </xf>
    <xf numFmtId="20" fontId="46" fillId="15" borderId="99" xfId="0" applyNumberFormat="1" applyFont="1" applyFill="1" applyBorder="1" applyAlignment="1">
      <alignment vertical="center" shrinkToFit="1"/>
    </xf>
    <xf numFmtId="20" fontId="4" fillId="0" borderId="102" xfId="0" applyNumberFormat="1" applyFont="1" applyBorder="1" applyAlignment="1">
      <alignment vertical="center" shrinkToFit="1"/>
    </xf>
    <xf numFmtId="20" fontId="4" fillId="0" borderId="105" xfId="0" applyNumberFormat="1" applyFont="1" applyBorder="1" applyAlignment="1">
      <alignment vertical="center" shrinkToFit="1"/>
    </xf>
    <xf numFmtId="0" fontId="67" fillId="0" borderId="98" xfId="0" applyFont="1" applyFill="1" applyBorder="1" applyAlignment="1">
      <alignment horizontal="right" vertical="center" shrinkToFit="1"/>
    </xf>
    <xf numFmtId="0" fontId="49" fillId="15" borderId="100" xfId="0" applyFont="1" applyFill="1" applyBorder="1" applyAlignment="1">
      <alignment horizontal="left" vertical="center" shrinkToFit="1"/>
    </xf>
    <xf numFmtId="0" fontId="67" fillId="16" borderId="23" xfId="0" applyFont="1" applyFill="1" applyBorder="1" applyAlignment="1">
      <alignment horizontal="right" vertical="center" shrinkToFit="1"/>
    </xf>
    <xf numFmtId="0" fontId="67" fillId="0" borderId="25" xfId="0" applyFont="1" applyBorder="1" applyAlignment="1">
      <alignment horizontal="center" vertical="center" shrinkToFit="1"/>
    </xf>
    <xf numFmtId="0" fontId="15" fillId="3" borderId="67" xfId="0" applyFont="1" applyFill="1" applyBorder="1" applyAlignment="1">
      <alignment horizontal="center" vertical="center" shrinkToFit="1"/>
    </xf>
    <xf numFmtId="0" fontId="14" fillId="0" borderId="81" xfId="1" applyFont="1" applyBorder="1" applyAlignment="1">
      <alignment horizontal="center" vertical="center" shrinkToFit="1"/>
    </xf>
    <xf numFmtId="0" fontId="14" fillId="0" borderId="78" xfId="1" applyFont="1" applyBorder="1" applyAlignment="1">
      <alignment horizontal="center" vertical="center" shrinkToFit="1"/>
    </xf>
    <xf numFmtId="0" fontId="14" fillId="0" borderId="85" xfId="1" applyFont="1" applyBorder="1" applyAlignment="1">
      <alignment horizontal="center" vertical="center" shrinkToFit="1"/>
    </xf>
    <xf numFmtId="0" fontId="56" fillId="6" borderId="73" xfId="0" applyFont="1" applyFill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59" fillId="5" borderId="72" xfId="0" applyFont="1" applyFill="1" applyBorder="1" applyAlignment="1">
      <alignment horizontal="center" vertical="center" shrinkToFit="1"/>
    </xf>
    <xf numFmtId="0" fontId="59" fillId="5" borderId="73" xfId="0" applyFont="1" applyFill="1" applyBorder="1" applyAlignment="1">
      <alignment horizontal="center" vertical="center" shrinkToFit="1"/>
    </xf>
    <xf numFmtId="0" fontId="59" fillId="5" borderId="74" xfId="0" applyFont="1" applyFill="1" applyBorder="1" applyAlignment="1">
      <alignment horizontal="center" vertical="center" shrinkToFit="1"/>
    </xf>
    <xf numFmtId="0" fontId="59" fillId="7" borderId="72" xfId="0" applyFont="1" applyFill="1" applyBorder="1" applyAlignment="1">
      <alignment horizontal="center" vertical="center" shrinkToFit="1"/>
    </xf>
    <xf numFmtId="0" fontId="59" fillId="7" borderId="73" xfId="0" applyFont="1" applyFill="1" applyBorder="1" applyAlignment="1">
      <alignment horizontal="center" vertical="center" shrinkToFit="1"/>
    </xf>
    <xf numFmtId="0" fontId="59" fillId="7" borderId="74" xfId="0" applyFont="1" applyFill="1" applyBorder="1" applyAlignment="1">
      <alignment horizontal="center" vertical="center" shrinkToFit="1"/>
    </xf>
    <xf numFmtId="0" fontId="15" fillId="3" borderId="17" xfId="0" applyFont="1" applyFill="1" applyBorder="1" applyAlignment="1">
      <alignment horizontal="center" vertical="center" shrinkToFit="1"/>
    </xf>
    <xf numFmtId="0" fontId="15" fillId="3" borderId="3" xfId="0" applyFont="1" applyFill="1" applyBorder="1" applyAlignment="1">
      <alignment horizontal="center" vertical="center" shrinkToFit="1"/>
    </xf>
    <xf numFmtId="0" fontId="15" fillId="3" borderId="19" xfId="0" applyFont="1" applyFill="1" applyBorder="1" applyAlignment="1">
      <alignment horizontal="center" vertical="center" shrinkToFit="1"/>
    </xf>
    <xf numFmtId="0" fontId="15" fillId="3" borderId="75" xfId="0" applyFont="1" applyFill="1" applyBorder="1" applyAlignment="1">
      <alignment horizontal="center" vertical="center"/>
    </xf>
    <xf numFmtId="0" fontId="59" fillId="8" borderId="69" xfId="0" applyFont="1" applyFill="1" applyBorder="1" applyAlignment="1">
      <alignment horizontal="center" vertical="center" shrinkToFit="1"/>
    </xf>
    <xf numFmtId="0" fontId="59" fillId="8" borderId="70" xfId="0" applyFont="1" applyFill="1" applyBorder="1" applyAlignment="1">
      <alignment horizontal="center" vertical="center" shrinkToFit="1"/>
    </xf>
    <xf numFmtId="0" fontId="59" fillId="8" borderId="71" xfId="0" applyFont="1" applyFill="1" applyBorder="1" applyAlignment="1">
      <alignment horizontal="center" vertical="center" shrinkToFit="1"/>
    </xf>
    <xf numFmtId="0" fontId="55" fillId="6" borderId="72" xfId="0" applyFont="1" applyFill="1" applyBorder="1" applyAlignment="1">
      <alignment horizontal="center" vertical="center" shrinkToFit="1"/>
    </xf>
    <xf numFmtId="0" fontId="55" fillId="6" borderId="73" xfId="0" applyFont="1" applyFill="1" applyBorder="1" applyAlignment="1">
      <alignment horizontal="center" vertical="center" shrinkToFit="1"/>
    </xf>
    <xf numFmtId="0" fontId="55" fillId="6" borderId="74" xfId="0" applyFont="1" applyFill="1" applyBorder="1" applyAlignment="1">
      <alignment horizontal="center" vertical="center" shrinkToFit="1"/>
    </xf>
    <xf numFmtId="0" fontId="15" fillId="3" borderId="24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 vertical="center" shrinkToFit="1"/>
    </xf>
    <xf numFmtId="0" fontId="15" fillId="3" borderId="23" xfId="0" applyFont="1" applyFill="1" applyBorder="1" applyAlignment="1">
      <alignment horizontal="center" vertical="center" shrinkToFit="1"/>
    </xf>
    <xf numFmtId="0" fontId="55" fillId="4" borderId="69" xfId="0" applyFont="1" applyFill="1" applyBorder="1" applyAlignment="1">
      <alignment horizontal="center" vertical="center" shrinkToFit="1"/>
    </xf>
    <xf numFmtId="0" fontId="55" fillId="4" borderId="70" xfId="0" applyFont="1" applyFill="1" applyBorder="1" applyAlignment="1">
      <alignment horizontal="center" vertical="center" shrinkToFit="1"/>
    </xf>
    <xf numFmtId="0" fontId="55" fillId="4" borderId="71" xfId="0" applyFont="1" applyFill="1" applyBorder="1" applyAlignment="1">
      <alignment horizontal="center" vertical="center" shrinkToFit="1"/>
    </xf>
    <xf numFmtId="0" fontId="15" fillId="3" borderId="1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5" fillId="5" borderId="0" xfId="0" applyFont="1" applyFill="1" applyAlignment="1">
      <alignment horizontal="center" vertical="center" shrinkToFit="1"/>
    </xf>
    <xf numFmtId="0" fontId="52" fillId="6" borderId="16" xfId="0" applyFont="1" applyFill="1" applyBorder="1" applyAlignment="1">
      <alignment horizontal="center" vertical="center" shrinkToFit="1"/>
    </xf>
    <xf numFmtId="0" fontId="51" fillId="7" borderId="16" xfId="0" applyFont="1" applyFill="1" applyBorder="1" applyAlignment="1">
      <alignment horizontal="center" vertical="center" shrinkToFit="1"/>
    </xf>
    <xf numFmtId="0" fontId="52" fillId="4" borderId="16" xfId="0" applyFont="1" applyFill="1" applyBorder="1" applyAlignment="1">
      <alignment horizontal="center" vertical="center" shrinkToFit="1"/>
    </xf>
    <xf numFmtId="0" fontId="50" fillId="0" borderId="16" xfId="0" applyFont="1" applyBorder="1" applyAlignment="1">
      <alignment horizontal="center" vertical="center" shrinkToFit="1"/>
    </xf>
    <xf numFmtId="0" fontId="51" fillId="5" borderId="16" xfId="0" applyFont="1" applyFill="1" applyBorder="1" applyAlignment="1">
      <alignment horizontal="center" vertical="center" shrinkToFit="1"/>
    </xf>
    <xf numFmtId="0" fontId="51" fillId="8" borderId="16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56" fontId="46" fillId="5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56" fontId="46" fillId="15" borderId="0" xfId="0" applyNumberFormat="1" applyFont="1" applyFill="1" applyAlignment="1">
      <alignment horizontal="center" vertical="center"/>
    </xf>
    <xf numFmtId="56" fontId="4" fillId="8" borderId="0" xfId="0" applyNumberFormat="1" applyFont="1" applyFill="1" applyAlignment="1">
      <alignment horizontal="center" vertical="center"/>
    </xf>
    <xf numFmtId="56" fontId="26" fillId="15" borderId="2" xfId="0" applyNumberFormat="1" applyFont="1" applyFill="1" applyBorder="1" applyAlignment="1">
      <alignment horizontal="center" vertical="center" shrinkToFit="1"/>
    </xf>
    <xf numFmtId="56" fontId="26" fillId="15" borderId="0" xfId="0" applyNumberFormat="1" applyFont="1" applyFill="1" applyAlignment="1">
      <alignment horizontal="center" vertical="center" shrinkToFit="1"/>
    </xf>
    <xf numFmtId="56" fontId="7" fillId="8" borderId="2" xfId="0" applyNumberFormat="1" applyFont="1" applyFill="1" applyBorder="1" applyAlignment="1">
      <alignment horizontal="center" vertical="center" shrinkToFit="1"/>
    </xf>
    <xf numFmtId="56" fontId="7" fillId="8" borderId="0" xfId="0" applyNumberFormat="1" applyFont="1" applyFill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4" fillId="4" borderId="0" xfId="0" applyFont="1" applyFill="1" applyAlignment="1">
      <alignment horizontal="center" vertical="center"/>
    </xf>
    <xf numFmtId="0" fontId="68" fillId="8" borderId="17" xfId="0" applyFont="1" applyFill="1" applyBorder="1" applyAlignment="1">
      <alignment horizontal="center" vertical="center" shrinkToFit="1"/>
    </xf>
    <xf numFmtId="0" fontId="68" fillId="8" borderId="19" xfId="0" applyFont="1" applyFill="1" applyBorder="1" applyAlignment="1">
      <alignment horizontal="center" vertical="center" shrinkToFit="1"/>
    </xf>
    <xf numFmtId="0" fontId="66" fillId="4" borderId="17" xfId="0" applyFont="1" applyFill="1" applyBorder="1" applyAlignment="1">
      <alignment horizontal="center" vertical="center" shrinkToFit="1"/>
    </xf>
    <xf numFmtId="0" fontId="66" fillId="4" borderId="19" xfId="0" applyFont="1" applyFill="1" applyBorder="1" applyAlignment="1">
      <alignment horizontal="center" vertical="center" shrinkToFit="1"/>
    </xf>
    <xf numFmtId="0" fontId="66" fillId="6" borderId="17" xfId="0" applyFont="1" applyFill="1" applyBorder="1" applyAlignment="1">
      <alignment horizontal="center" vertical="center" shrinkToFit="1"/>
    </xf>
    <xf numFmtId="0" fontId="66" fillId="6" borderId="19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left" vertical="center" shrinkToFit="1"/>
    </xf>
    <xf numFmtId="0" fontId="9" fillId="3" borderId="6" xfId="0" applyFont="1" applyFill="1" applyBorder="1" applyAlignment="1">
      <alignment horizontal="left" vertical="center" shrinkToFit="1"/>
    </xf>
    <xf numFmtId="0" fontId="69" fillId="5" borderId="9" xfId="0" applyFont="1" applyFill="1" applyBorder="1" applyAlignment="1">
      <alignment horizontal="center" vertical="center" wrapText="1" shrinkToFit="1"/>
    </xf>
    <xf numFmtId="0" fontId="69" fillId="5" borderId="25" xfId="0" applyFont="1" applyFill="1" applyBorder="1" applyAlignment="1">
      <alignment horizontal="center" vertical="center" shrinkToFit="1"/>
    </xf>
    <xf numFmtId="0" fontId="69" fillId="5" borderId="18" xfId="0" applyFont="1" applyFill="1" applyBorder="1" applyAlignment="1">
      <alignment horizontal="center" vertical="center" shrinkToFit="1"/>
    </xf>
    <xf numFmtId="0" fontId="25" fillId="5" borderId="0" xfId="0" applyFont="1" applyFill="1" applyAlignment="1">
      <alignment horizontal="center" vertical="center"/>
    </xf>
    <xf numFmtId="0" fontId="36" fillId="14" borderId="9" xfId="2" applyNumberFormat="1" applyFont="1" applyFill="1" applyBorder="1" applyAlignment="1">
      <alignment horizontal="center" vertical="center" shrinkToFit="1"/>
    </xf>
    <xf numFmtId="0" fontId="36" fillId="14" borderId="56" xfId="2" applyNumberFormat="1" applyFont="1" applyFill="1" applyBorder="1" applyAlignment="1">
      <alignment horizontal="center" vertical="center" shrinkToFit="1"/>
    </xf>
    <xf numFmtId="0" fontId="62" fillId="14" borderId="43" xfId="2" applyNumberFormat="1" applyFont="1" applyFill="1" applyBorder="1" applyAlignment="1">
      <alignment horizontal="center" vertical="center" shrinkToFit="1"/>
    </xf>
    <xf numFmtId="0" fontId="62" fillId="14" borderId="46" xfId="2" applyNumberFormat="1" applyFont="1" applyFill="1" applyBorder="1" applyAlignment="1">
      <alignment horizontal="center" vertical="center" shrinkToFit="1"/>
    </xf>
    <xf numFmtId="0" fontId="34" fillId="10" borderId="30" xfId="2" applyNumberFormat="1" applyFont="1" applyFill="1" applyBorder="1" applyAlignment="1">
      <alignment horizontal="center" vertical="center"/>
    </xf>
    <xf numFmtId="0" fontId="36" fillId="14" borderId="49" xfId="2" applyNumberFormat="1" applyFont="1" applyFill="1" applyBorder="1" applyAlignment="1">
      <alignment horizontal="center" vertical="center" shrinkToFit="1"/>
    </xf>
    <xf numFmtId="0" fontId="36" fillId="14" borderId="55" xfId="2" applyNumberFormat="1" applyFont="1" applyFill="1" applyBorder="1" applyAlignment="1">
      <alignment horizontal="center" vertical="center" shrinkToFit="1"/>
    </xf>
    <xf numFmtId="0" fontId="36" fillId="14" borderId="10" xfId="2" applyNumberFormat="1" applyFont="1" applyFill="1" applyBorder="1" applyAlignment="1">
      <alignment horizontal="center" vertical="center"/>
    </xf>
    <xf numFmtId="0" fontId="36" fillId="14" borderId="35" xfId="2" applyNumberFormat="1" applyFont="1" applyFill="1" applyBorder="1" applyAlignment="1">
      <alignment horizontal="center" vertical="center"/>
    </xf>
    <xf numFmtId="0" fontId="30" fillId="14" borderId="47" xfId="2" applyNumberFormat="1" applyFont="1" applyFill="1" applyBorder="1" applyAlignment="1">
      <alignment horizontal="center" vertical="center" shrinkToFit="1"/>
    </xf>
    <xf numFmtId="0" fontId="30" fillId="14" borderId="11" xfId="2" applyNumberFormat="1" applyFont="1" applyFill="1" applyBorder="1" applyAlignment="1">
      <alignment horizontal="center" vertical="center" shrinkToFit="1"/>
    </xf>
    <xf numFmtId="0" fontId="30" fillId="14" borderId="48" xfId="2" applyNumberFormat="1" applyFont="1" applyFill="1" applyBorder="1" applyAlignment="1">
      <alignment horizontal="center" vertical="center" shrinkToFit="1"/>
    </xf>
    <xf numFmtId="0" fontId="30" fillId="14" borderId="32" xfId="2" applyNumberFormat="1" applyFont="1" applyFill="1" applyBorder="1" applyAlignment="1">
      <alignment horizontal="center" vertical="center" shrinkToFit="1"/>
    </xf>
    <xf numFmtId="0" fontId="30" fillId="14" borderId="33" xfId="2" applyNumberFormat="1" applyFont="1" applyFill="1" applyBorder="1" applyAlignment="1">
      <alignment horizontal="center" vertical="center" shrinkToFit="1"/>
    </xf>
    <xf numFmtId="0" fontId="30" fillId="14" borderId="52" xfId="2" applyNumberFormat="1" applyFont="1" applyFill="1" applyBorder="1" applyAlignment="1">
      <alignment horizontal="center" vertical="center" shrinkToFit="1"/>
    </xf>
    <xf numFmtId="0" fontId="30" fillId="14" borderId="5" xfId="2" applyNumberFormat="1" applyFont="1" applyFill="1" applyBorder="1" applyAlignment="1">
      <alignment horizontal="center" vertical="center"/>
    </xf>
    <xf numFmtId="0" fontId="30" fillId="14" borderId="6" xfId="2" applyNumberFormat="1" applyFont="1" applyFill="1" applyBorder="1" applyAlignment="1">
      <alignment horizontal="center" vertical="center"/>
    </xf>
    <xf numFmtId="0" fontId="30" fillId="14" borderId="4" xfId="2" applyNumberFormat="1" applyFont="1" applyFill="1" applyBorder="1" applyAlignment="1">
      <alignment horizontal="center" vertical="center"/>
    </xf>
    <xf numFmtId="0" fontId="30" fillId="14" borderId="17" xfId="2" applyNumberFormat="1" applyFont="1" applyFill="1" applyBorder="1" applyAlignment="1">
      <alignment horizontal="center" vertical="center"/>
    </xf>
    <xf numFmtId="0" fontId="30" fillId="14" borderId="3" xfId="2" applyNumberFormat="1" applyFont="1" applyFill="1" applyBorder="1" applyAlignment="1">
      <alignment horizontal="center" vertical="center"/>
    </xf>
    <xf numFmtId="0" fontId="36" fillId="13" borderId="10" xfId="2" applyNumberFormat="1" applyFont="1" applyFill="1" applyBorder="1" applyAlignment="1">
      <alignment horizontal="center" vertical="center"/>
    </xf>
    <xf numFmtId="0" fontId="36" fillId="13" borderId="17" xfId="2" applyNumberFormat="1" applyFont="1" applyFill="1" applyBorder="1" applyAlignment="1">
      <alignment horizontal="center" vertical="center"/>
    </xf>
    <xf numFmtId="0" fontId="36" fillId="13" borderId="9" xfId="2" applyNumberFormat="1" applyFont="1" applyFill="1" applyBorder="1" applyAlignment="1">
      <alignment horizontal="center" vertical="center" shrinkToFit="1"/>
    </xf>
    <xf numFmtId="0" fontId="36" fillId="13" borderId="18" xfId="2" applyNumberFormat="1" applyFont="1" applyFill="1" applyBorder="1" applyAlignment="1">
      <alignment horizontal="center" vertical="center" shrinkToFit="1"/>
    </xf>
    <xf numFmtId="0" fontId="30" fillId="3" borderId="47" xfId="2" applyNumberFormat="1" applyFont="1" applyFill="1" applyBorder="1" applyAlignment="1">
      <alignment horizontal="center" vertical="center" shrinkToFit="1"/>
    </xf>
    <xf numFmtId="0" fontId="30" fillId="3" borderId="11" xfId="2" applyNumberFormat="1" applyFont="1" applyFill="1" applyBorder="1" applyAlignment="1">
      <alignment horizontal="center" vertical="center" shrinkToFit="1"/>
    </xf>
    <xf numFmtId="0" fontId="30" fillId="3" borderId="48" xfId="2" applyNumberFormat="1" applyFont="1" applyFill="1" applyBorder="1" applyAlignment="1">
      <alignment horizontal="center" vertical="center" shrinkToFit="1"/>
    </xf>
    <xf numFmtId="0" fontId="30" fillId="3" borderId="44" xfId="2" applyNumberFormat="1" applyFont="1" applyFill="1" applyBorder="1" applyAlignment="1">
      <alignment horizontal="center" vertical="center" shrinkToFit="1"/>
    </xf>
    <xf numFmtId="0" fontId="30" fillId="3" borderId="3" xfId="2" applyNumberFormat="1" applyFont="1" applyFill="1" applyBorder="1" applyAlignment="1">
      <alignment horizontal="center" vertical="center" shrinkToFit="1"/>
    </xf>
    <xf numFmtId="0" fontId="30" fillId="3" borderId="51" xfId="2" applyNumberFormat="1" applyFont="1" applyFill="1" applyBorder="1" applyAlignment="1">
      <alignment horizontal="center" vertical="center" shrinkToFit="1"/>
    </xf>
    <xf numFmtId="0" fontId="30" fillId="11" borderId="5" xfId="2" applyNumberFormat="1" applyFont="1" applyFill="1" applyBorder="1" applyAlignment="1">
      <alignment horizontal="center" vertical="center"/>
    </xf>
    <xf numFmtId="0" fontId="30" fillId="11" borderId="6" xfId="2" applyNumberFormat="1" applyFont="1" applyFill="1" applyBorder="1" applyAlignment="1">
      <alignment horizontal="center" vertical="center"/>
    </xf>
    <xf numFmtId="0" fontId="30" fillId="11" borderId="4" xfId="2" applyNumberFormat="1" applyFont="1" applyFill="1" applyBorder="1" applyAlignment="1">
      <alignment horizontal="center" vertical="center"/>
    </xf>
    <xf numFmtId="0" fontId="30" fillId="11" borderId="17" xfId="2" applyNumberFormat="1" applyFont="1" applyFill="1" applyBorder="1" applyAlignment="1">
      <alignment horizontal="center" vertical="center"/>
    </xf>
    <xf numFmtId="0" fontId="30" fillId="11" borderId="3" xfId="2" applyNumberFormat="1" applyFont="1" applyFill="1" applyBorder="1" applyAlignment="1">
      <alignment horizontal="center" vertical="center"/>
    </xf>
    <xf numFmtId="0" fontId="30" fillId="10" borderId="47" xfId="2" applyNumberFormat="1" applyFont="1" applyFill="1" applyBorder="1" applyAlignment="1">
      <alignment horizontal="center" vertical="center" shrinkToFit="1"/>
    </xf>
    <xf numFmtId="0" fontId="30" fillId="10" borderId="11" xfId="2" applyNumberFormat="1" applyFont="1" applyFill="1" applyBorder="1" applyAlignment="1">
      <alignment horizontal="center" vertical="center" shrinkToFit="1"/>
    </xf>
    <xf numFmtId="0" fontId="30" fillId="10" borderId="12" xfId="2" applyNumberFormat="1" applyFont="1" applyFill="1" applyBorder="1" applyAlignment="1">
      <alignment horizontal="center" vertical="center" shrinkToFit="1"/>
    </xf>
    <xf numFmtId="0" fontId="30" fillId="0" borderId="4" xfId="2" applyNumberFormat="1" applyFont="1" applyFill="1" applyBorder="1" applyAlignment="1">
      <alignment horizontal="center" vertical="center"/>
    </xf>
    <xf numFmtId="0" fontId="30" fillId="0" borderId="5" xfId="2" applyNumberFormat="1" applyFont="1" applyFill="1" applyBorder="1" applyAlignment="1">
      <alignment horizontal="center" vertical="center"/>
    </xf>
    <xf numFmtId="0" fontId="36" fillId="13" borderId="49" xfId="2" applyNumberFormat="1" applyFont="1" applyFill="1" applyBorder="1" applyAlignment="1">
      <alignment horizontal="center" vertical="center" shrinkToFit="1"/>
    </xf>
    <xf numFmtId="0" fontId="36" fillId="13" borderId="45" xfId="2" applyNumberFormat="1" applyFont="1" applyFill="1" applyBorder="1" applyAlignment="1">
      <alignment horizontal="center" vertical="center" shrinkToFit="1"/>
    </xf>
    <xf numFmtId="0" fontId="62" fillId="0" borderId="43" xfId="2" applyNumberFormat="1" applyFont="1" applyFill="1" applyBorder="1" applyAlignment="1">
      <alignment horizontal="center" vertical="center" shrinkToFit="1"/>
    </xf>
    <xf numFmtId="0" fontId="62" fillId="0" borderId="46" xfId="2" applyNumberFormat="1" applyFont="1" applyFill="1" applyBorder="1" applyAlignment="1">
      <alignment horizontal="center" vertical="center" shrinkToFit="1"/>
    </xf>
    <xf numFmtId="0" fontId="34" fillId="0" borderId="30" xfId="2" applyNumberFormat="1" applyFont="1" applyBorder="1" applyAlignment="1">
      <alignment horizontal="center" vertical="center"/>
    </xf>
    <xf numFmtId="0" fontId="30" fillId="11" borderId="59" xfId="2" applyNumberFormat="1" applyFont="1" applyFill="1" applyBorder="1" applyAlignment="1">
      <alignment horizontal="center" vertical="center"/>
    </xf>
    <xf numFmtId="0" fontId="30" fillId="11" borderId="31" xfId="2" applyNumberFormat="1" applyFont="1" applyFill="1" applyBorder="1" applyAlignment="1">
      <alignment horizontal="center" vertical="center"/>
    </xf>
    <xf numFmtId="0" fontId="30" fillId="11" borderId="60" xfId="2" applyNumberFormat="1" applyFont="1" applyFill="1" applyBorder="1" applyAlignment="1">
      <alignment horizontal="center" vertical="center"/>
    </xf>
    <xf numFmtId="0" fontId="30" fillId="0" borderId="6" xfId="2" applyNumberFormat="1" applyFont="1" applyFill="1" applyBorder="1" applyAlignment="1">
      <alignment horizontal="center" vertical="center"/>
    </xf>
    <xf numFmtId="0" fontId="36" fillId="13" borderId="25" xfId="2" applyNumberFormat="1" applyFont="1" applyFill="1" applyBorder="1" applyAlignment="1">
      <alignment horizontal="center" vertical="center" shrinkToFit="1"/>
    </xf>
    <xf numFmtId="0" fontId="36" fillId="13" borderId="42" xfId="2" applyNumberFormat="1" applyFont="1" applyFill="1" applyBorder="1" applyAlignment="1">
      <alignment horizontal="center" vertical="center" shrinkToFit="1"/>
    </xf>
    <xf numFmtId="0" fontId="36" fillId="13" borderId="24" xfId="2" applyNumberFormat="1" applyFont="1" applyFill="1" applyBorder="1" applyAlignment="1">
      <alignment horizontal="center" vertical="center"/>
    </xf>
    <xf numFmtId="0" fontId="36" fillId="13" borderId="61" xfId="2" applyNumberFormat="1" applyFont="1" applyFill="1" applyBorder="1" applyAlignment="1">
      <alignment horizontal="center" vertical="center" shrinkToFit="1"/>
    </xf>
    <xf numFmtId="0" fontId="30" fillId="3" borderId="30" xfId="2" applyNumberFormat="1" applyFont="1" applyFill="1" applyBorder="1" applyAlignment="1">
      <alignment horizontal="center" vertical="center" shrinkToFit="1"/>
    </xf>
    <xf numFmtId="0" fontId="30" fillId="3" borderId="0" xfId="2" applyNumberFormat="1" applyFont="1" applyFill="1" applyBorder="1" applyAlignment="1">
      <alignment horizontal="center" vertical="center" shrinkToFit="1"/>
    </xf>
    <xf numFmtId="0" fontId="30" fillId="10" borderId="30" xfId="2" applyNumberFormat="1" applyFont="1" applyFill="1" applyBorder="1" applyAlignment="1">
      <alignment horizontal="center" vertical="center" shrinkToFit="1"/>
    </xf>
    <xf numFmtId="0" fontId="30" fillId="10" borderId="0" xfId="2" applyNumberFormat="1" applyFont="1" applyFill="1" applyBorder="1" applyAlignment="1">
      <alignment horizontal="center" vertical="center" shrinkToFit="1"/>
    </xf>
    <xf numFmtId="0" fontId="30" fillId="10" borderId="23" xfId="2" applyNumberFormat="1" applyFont="1" applyFill="1" applyBorder="1" applyAlignment="1">
      <alignment horizontal="center" vertical="center" shrinkToFit="1"/>
    </xf>
    <xf numFmtId="0" fontId="30" fillId="0" borderId="17" xfId="2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0" fontId="30" fillId="0" borderId="19" xfId="2" applyNumberFormat="1" applyFont="1" applyFill="1" applyBorder="1" applyAlignment="1">
      <alignment horizontal="center" vertical="center"/>
    </xf>
    <xf numFmtId="0" fontId="36" fillId="10" borderId="9" xfId="2" applyNumberFormat="1" applyFont="1" applyFill="1" applyBorder="1" applyAlignment="1">
      <alignment horizontal="center" vertical="center" shrinkToFit="1"/>
    </xf>
    <xf numFmtId="0" fontId="36" fillId="10" borderId="56" xfId="2" applyNumberFormat="1" applyFont="1" applyFill="1" applyBorder="1" applyAlignment="1">
      <alignment horizontal="center" vertical="center" shrinkToFit="1"/>
    </xf>
    <xf numFmtId="0" fontId="62" fillId="10" borderId="50" xfId="2" applyNumberFormat="1" applyFont="1" applyFill="1" applyBorder="1" applyAlignment="1">
      <alignment horizontal="center" vertical="center" shrinkToFit="1"/>
    </xf>
    <xf numFmtId="0" fontId="62" fillId="10" borderId="57" xfId="2" applyNumberFormat="1" applyFont="1" applyFill="1" applyBorder="1" applyAlignment="1">
      <alignment horizontal="center" vertical="center" shrinkToFit="1"/>
    </xf>
    <xf numFmtId="0" fontId="30" fillId="3" borderId="37" xfId="2" applyNumberFormat="1" applyFont="1" applyFill="1" applyBorder="1" applyAlignment="1">
      <alignment horizontal="center" vertical="center" shrinkToFit="1"/>
    </xf>
    <xf numFmtId="0" fontId="30" fillId="3" borderId="38" xfId="2" applyNumberFormat="1" applyFont="1" applyFill="1" applyBorder="1" applyAlignment="1">
      <alignment horizontal="center" vertical="center" shrinkToFit="1"/>
    </xf>
    <xf numFmtId="0" fontId="30" fillId="3" borderId="39" xfId="2" applyNumberFormat="1" applyFont="1" applyFill="1" applyBorder="1" applyAlignment="1">
      <alignment horizontal="center" vertical="center" shrinkToFit="1"/>
    </xf>
    <xf numFmtId="0" fontId="30" fillId="3" borderId="40" xfId="2" applyNumberFormat="1" applyFont="1" applyFill="1" applyBorder="1" applyAlignment="1">
      <alignment horizontal="center" vertical="center" shrinkToFit="1"/>
    </xf>
    <xf numFmtId="0" fontId="30" fillId="3" borderId="41" xfId="2" applyNumberFormat="1" applyFont="1" applyFill="1" applyBorder="1" applyAlignment="1">
      <alignment horizontal="center" vertical="center" shrinkToFit="1"/>
    </xf>
    <xf numFmtId="0" fontId="30" fillId="3" borderId="58" xfId="2" applyNumberFormat="1" applyFont="1" applyFill="1" applyBorder="1" applyAlignment="1">
      <alignment horizontal="center" vertical="center" shrinkToFit="1"/>
    </xf>
    <xf numFmtId="0" fontId="36" fillId="10" borderId="49" xfId="2" applyNumberFormat="1" applyFont="1" applyFill="1" applyBorder="1" applyAlignment="1">
      <alignment horizontal="center" vertical="center" shrinkToFit="1"/>
    </xf>
    <xf numFmtId="0" fontId="36" fillId="10" borderId="55" xfId="2" applyNumberFormat="1" applyFont="1" applyFill="1" applyBorder="1" applyAlignment="1">
      <alignment horizontal="center" vertical="center" shrinkToFit="1"/>
    </xf>
    <xf numFmtId="0" fontId="36" fillId="10" borderId="10" xfId="2" applyNumberFormat="1" applyFont="1" applyFill="1" applyBorder="1" applyAlignment="1">
      <alignment horizontal="center" vertical="center"/>
    </xf>
    <xf numFmtId="0" fontId="36" fillId="10" borderId="35" xfId="2" applyNumberFormat="1" applyFont="1" applyFill="1" applyBorder="1" applyAlignment="1">
      <alignment horizontal="center" vertical="center"/>
    </xf>
    <xf numFmtId="0" fontId="30" fillId="10" borderId="48" xfId="2" applyNumberFormat="1" applyFont="1" applyFill="1" applyBorder="1" applyAlignment="1">
      <alignment horizontal="center" vertical="center" shrinkToFit="1"/>
    </xf>
    <xf numFmtId="0" fontId="30" fillId="10" borderId="32" xfId="2" applyNumberFormat="1" applyFont="1" applyFill="1" applyBorder="1" applyAlignment="1">
      <alignment horizontal="center" vertical="center" shrinkToFit="1"/>
    </xf>
    <xf numFmtId="0" fontId="30" fillId="10" borderId="33" xfId="2" applyNumberFormat="1" applyFont="1" applyFill="1" applyBorder="1" applyAlignment="1">
      <alignment horizontal="center" vertical="center" shrinkToFit="1"/>
    </xf>
    <xf numFmtId="0" fontId="30" fillId="10" borderId="52" xfId="2" applyNumberFormat="1" applyFont="1" applyFill="1" applyBorder="1" applyAlignment="1">
      <alignment horizontal="center" vertical="center" shrinkToFit="1"/>
    </xf>
    <xf numFmtId="0" fontId="30" fillId="10" borderId="5" xfId="2" applyNumberFormat="1" applyFont="1" applyFill="1" applyBorder="1" applyAlignment="1">
      <alignment horizontal="center" vertical="center"/>
    </xf>
    <xf numFmtId="0" fontId="30" fillId="10" borderId="6" xfId="2" applyNumberFormat="1" applyFont="1" applyFill="1" applyBorder="1" applyAlignment="1">
      <alignment horizontal="center" vertical="center"/>
    </xf>
    <xf numFmtId="0" fontId="30" fillId="10" borderId="4" xfId="2" applyNumberFormat="1" applyFont="1" applyFill="1" applyBorder="1" applyAlignment="1">
      <alignment horizontal="center" vertical="center"/>
    </xf>
    <xf numFmtId="0" fontId="30" fillId="10" borderId="17" xfId="2" applyNumberFormat="1" applyFont="1" applyFill="1" applyBorder="1" applyAlignment="1">
      <alignment horizontal="center" vertical="center"/>
    </xf>
    <xf numFmtId="0" fontId="30" fillId="10" borderId="3" xfId="2" applyNumberFormat="1" applyFont="1" applyFill="1" applyBorder="1" applyAlignment="1">
      <alignment horizontal="center" vertical="center"/>
    </xf>
    <xf numFmtId="0" fontId="38" fillId="14" borderId="33" xfId="2" applyNumberFormat="1" applyFont="1" applyFill="1" applyBorder="1" applyAlignment="1">
      <alignment horizontal="left" vertical="center"/>
    </xf>
    <xf numFmtId="0" fontId="36" fillId="0" borderId="49" xfId="2" applyNumberFormat="1" applyFont="1" applyFill="1" applyBorder="1" applyAlignment="1">
      <alignment horizontal="center" vertical="center" shrinkToFit="1"/>
    </xf>
    <xf numFmtId="0" fontId="36" fillId="0" borderId="45" xfId="2" applyNumberFormat="1" applyFont="1" applyFill="1" applyBorder="1" applyAlignment="1">
      <alignment horizontal="center" vertical="center" shrinkToFit="1"/>
    </xf>
    <xf numFmtId="0" fontId="36" fillId="0" borderId="10" xfId="2" applyNumberFormat="1" applyFont="1" applyBorder="1" applyAlignment="1">
      <alignment horizontal="center" vertical="center"/>
    </xf>
    <xf numFmtId="0" fontId="36" fillId="0" borderId="17" xfId="2" applyNumberFormat="1" applyFont="1" applyBorder="1" applyAlignment="1">
      <alignment horizontal="center" vertical="center"/>
    </xf>
    <xf numFmtId="0" fontId="36" fillId="0" borderId="9" xfId="2" applyNumberFormat="1" applyFont="1" applyFill="1" applyBorder="1" applyAlignment="1">
      <alignment horizontal="center" vertical="center" shrinkToFit="1"/>
    </xf>
    <xf numFmtId="0" fontId="36" fillId="0" borderId="18" xfId="2" applyNumberFormat="1" applyFont="1" applyFill="1" applyBorder="1" applyAlignment="1">
      <alignment horizontal="center" vertical="center" shrinkToFit="1"/>
    </xf>
    <xf numFmtId="0" fontId="36" fillId="0" borderId="25" xfId="2" applyNumberFormat="1" applyFont="1" applyFill="1" applyBorder="1" applyAlignment="1">
      <alignment horizontal="center" vertical="center" shrinkToFit="1"/>
    </xf>
    <xf numFmtId="0" fontId="36" fillId="0" borderId="42" xfId="2" applyNumberFormat="1" applyFont="1" applyFill="1" applyBorder="1" applyAlignment="1">
      <alignment horizontal="center" vertical="center" shrinkToFit="1"/>
    </xf>
    <xf numFmtId="0" fontId="36" fillId="0" borderId="24" xfId="2" applyNumberFormat="1" applyFont="1" applyBorder="1" applyAlignment="1">
      <alignment horizontal="center" vertical="center"/>
    </xf>
    <xf numFmtId="0" fontId="30" fillId="10" borderId="41" xfId="2" applyNumberFormat="1" applyFont="1" applyFill="1" applyBorder="1" applyAlignment="1">
      <alignment horizontal="center" vertical="center" shrinkToFit="1"/>
    </xf>
    <xf numFmtId="0" fontId="30" fillId="10" borderId="58" xfId="2" applyNumberFormat="1" applyFont="1" applyFill="1" applyBorder="1" applyAlignment="1">
      <alignment horizontal="center" vertical="center" shrinkToFit="1"/>
    </xf>
    <xf numFmtId="0" fontId="32" fillId="0" borderId="0" xfId="2" applyNumberFormat="1" applyFont="1" applyBorder="1" applyAlignment="1">
      <alignment horizontal="center" vertical="center"/>
    </xf>
    <xf numFmtId="0" fontId="33" fillId="10" borderId="50" xfId="2" applyNumberFormat="1" applyFont="1" applyFill="1" applyBorder="1" applyAlignment="1">
      <alignment horizontal="center" vertical="center" shrinkToFit="1"/>
    </xf>
    <xf numFmtId="0" fontId="33" fillId="10" borderId="57" xfId="2" applyNumberFormat="1" applyFont="1" applyFill="1" applyBorder="1" applyAlignment="1">
      <alignment horizontal="center" vertical="center" shrinkToFit="1"/>
    </xf>
    <xf numFmtId="0" fontId="36" fillId="0" borderId="56" xfId="2" applyNumberFormat="1" applyFont="1" applyFill="1" applyBorder="1" applyAlignment="1">
      <alignment horizontal="center" vertical="center" shrinkToFit="1"/>
    </xf>
    <xf numFmtId="0" fontId="62" fillId="0" borderId="57" xfId="2" applyNumberFormat="1" applyFont="1" applyFill="1" applyBorder="1" applyAlignment="1">
      <alignment horizontal="center" vertical="center" shrinkToFit="1"/>
    </xf>
    <xf numFmtId="0" fontId="62" fillId="0" borderId="50" xfId="2" applyNumberFormat="1" applyFont="1" applyFill="1" applyBorder="1" applyAlignment="1">
      <alignment horizontal="center" vertical="center" shrinkToFit="1"/>
    </xf>
    <xf numFmtId="0" fontId="30" fillId="3" borderId="32" xfId="2" applyNumberFormat="1" applyFont="1" applyFill="1" applyBorder="1" applyAlignment="1">
      <alignment horizontal="center" vertical="center" shrinkToFit="1"/>
    </xf>
    <xf numFmtId="0" fontId="30" fillId="3" borderId="33" xfId="2" applyNumberFormat="1" applyFont="1" applyFill="1" applyBorder="1" applyAlignment="1">
      <alignment horizontal="center" vertical="center" shrinkToFit="1"/>
    </xf>
    <xf numFmtId="0" fontId="30" fillId="3" borderId="52" xfId="2" applyNumberFormat="1" applyFont="1" applyFill="1" applyBorder="1" applyAlignment="1">
      <alignment horizontal="center" vertical="center" shrinkToFit="1"/>
    </xf>
    <xf numFmtId="0" fontId="36" fillId="0" borderId="55" xfId="2" applyNumberFormat="1" applyFont="1" applyFill="1" applyBorder="1" applyAlignment="1">
      <alignment horizontal="center" vertical="center" shrinkToFit="1"/>
    </xf>
    <xf numFmtId="0" fontId="36" fillId="0" borderId="35" xfId="2" applyNumberFormat="1" applyFont="1" applyBorder="1" applyAlignment="1">
      <alignment horizontal="center" vertical="center"/>
    </xf>
    <xf numFmtId="0" fontId="36" fillId="0" borderId="10" xfId="2" applyNumberFormat="1" applyFont="1" applyFill="1" applyBorder="1" applyAlignment="1">
      <alignment horizontal="center" vertical="center"/>
    </xf>
    <xf numFmtId="0" fontId="36" fillId="0" borderId="35" xfId="2" applyNumberFormat="1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57"/>
  <sheetViews>
    <sheetView view="pageBreakPreview" zoomScaleNormal="85" zoomScaleSheetLayoutView="100" workbookViewId="0"/>
  </sheetViews>
  <sheetFormatPr defaultColWidth="9" defaultRowHeight="13.5"/>
  <cols>
    <col min="1" max="1" width="9.25" style="5" customWidth="1"/>
    <col min="2" max="3" width="7.75" style="5" customWidth="1"/>
    <col min="4" max="6" width="2.875" style="5" customWidth="1"/>
    <col min="7" max="7" width="8.625" style="5" customWidth="1"/>
    <col min="8" max="9" width="7.75" style="5" customWidth="1"/>
    <col min="10" max="10" width="1.75" style="5" customWidth="1"/>
    <col min="11" max="11" width="9" style="5" customWidth="1"/>
    <col min="12" max="13" width="7.75" style="5" customWidth="1"/>
    <col min="14" max="16" width="2.875" style="5" customWidth="1"/>
    <col min="17" max="19" width="7.75" style="5" customWidth="1"/>
    <col min="20" max="20" width="8.75" style="5" customWidth="1"/>
    <col min="21" max="16384" width="9" style="5"/>
  </cols>
  <sheetData>
    <row r="1" spans="1:20" ht="27" customHeight="1">
      <c r="A1" s="324" t="s">
        <v>103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45"/>
      <c r="O1" s="45"/>
      <c r="P1" s="45"/>
      <c r="Q1" s="44"/>
      <c r="R1" s="46"/>
      <c r="S1" s="46"/>
      <c r="T1" s="21"/>
    </row>
    <row r="2" spans="1:20" ht="27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5"/>
      <c r="N2" s="45"/>
      <c r="O2" s="45"/>
      <c r="P2" s="45"/>
      <c r="Q2" s="47"/>
      <c r="R2" s="46"/>
      <c r="S2" s="46"/>
      <c r="T2" s="21"/>
    </row>
    <row r="3" spans="1:20" ht="27" customHeight="1">
      <c r="A3" s="45" t="s">
        <v>146</v>
      </c>
      <c r="B3" s="45"/>
      <c r="C3" s="45"/>
      <c r="D3" s="45"/>
      <c r="E3" s="45"/>
      <c r="F3" s="45"/>
      <c r="G3" s="45" t="s">
        <v>145</v>
      </c>
      <c r="H3" s="45"/>
      <c r="I3" s="45"/>
      <c r="J3" s="48"/>
      <c r="K3" s="45"/>
      <c r="L3" s="45"/>
      <c r="M3" s="45"/>
      <c r="N3" s="45"/>
      <c r="O3" s="45"/>
      <c r="P3" s="45"/>
      <c r="Q3" s="45"/>
      <c r="R3" s="46"/>
      <c r="S3" s="46"/>
      <c r="T3" s="21"/>
    </row>
    <row r="4" spans="1:20" ht="27" customHeight="1">
      <c r="A4" s="49" t="s">
        <v>56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6"/>
      <c r="S4" s="46"/>
      <c r="T4" s="21"/>
    </row>
    <row r="5" spans="1:20" ht="16.5" customHeight="1" thickBo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20" ht="27" customHeight="1" thickBot="1">
      <c r="A6" s="45"/>
      <c r="B6" s="325" t="s">
        <v>51</v>
      </c>
      <c r="C6" s="330" t="s">
        <v>53</v>
      </c>
      <c r="D6" s="481" t="s">
        <v>52</v>
      </c>
      <c r="E6" s="481"/>
      <c r="F6" s="481"/>
      <c r="G6" s="338" t="s">
        <v>54</v>
      </c>
      <c r="H6" s="334" t="s">
        <v>55</v>
      </c>
      <c r="I6" s="148"/>
      <c r="K6" s="50"/>
      <c r="L6" s="50"/>
      <c r="M6" s="46"/>
      <c r="N6" s="46"/>
      <c r="O6" s="46"/>
      <c r="P6" s="46"/>
      <c r="Q6" s="45"/>
      <c r="R6" s="46"/>
      <c r="S6" s="46"/>
      <c r="T6" s="21"/>
    </row>
    <row r="7" spans="1:20" ht="27" customHeight="1">
      <c r="A7" s="45"/>
      <c r="B7" s="326" t="s">
        <v>104</v>
      </c>
      <c r="C7" s="331" t="s">
        <v>105</v>
      </c>
      <c r="D7" s="482" t="s">
        <v>106</v>
      </c>
      <c r="E7" s="483"/>
      <c r="F7" s="484"/>
      <c r="G7" s="331" t="s">
        <v>107</v>
      </c>
      <c r="H7" s="335" t="s">
        <v>108</v>
      </c>
      <c r="I7" s="146"/>
      <c r="K7" s="50"/>
      <c r="L7" s="50"/>
      <c r="M7" s="51"/>
      <c r="N7" s="51"/>
      <c r="O7" s="51"/>
      <c r="P7" s="51"/>
      <c r="Q7" s="45"/>
      <c r="R7" s="46"/>
      <c r="S7" s="46"/>
      <c r="T7" s="21"/>
    </row>
    <row r="8" spans="1:20" ht="27" customHeight="1">
      <c r="A8" s="45"/>
      <c r="B8" s="327" t="s">
        <v>109</v>
      </c>
      <c r="C8" s="332" t="s">
        <v>110</v>
      </c>
      <c r="D8" s="485" t="s">
        <v>70</v>
      </c>
      <c r="E8" s="486"/>
      <c r="F8" s="487"/>
      <c r="G8" s="332" t="s">
        <v>102</v>
      </c>
      <c r="H8" s="336" t="s">
        <v>60</v>
      </c>
      <c r="I8" s="146"/>
      <c r="K8" s="50"/>
      <c r="L8" s="50"/>
      <c r="M8" s="50"/>
      <c r="N8" s="50"/>
      <c r="O8" s="50"/>
      <c r="P8" s="50"/>
      <c r="Q8" s="52"/>
      <c r="R8" s="52"/>
      <c r="S8" s="52"/>
      <c r="T8" s="36"/>
    </row>
    <row r="9" spans="1:20" ht="27" customHeight="1">
      <c r="A9" s="45"/>
      <c r="B9" s="328" t="s">
        <v>111</v>
      </c>
      <c r="C9" s="332" t="s">
        <v>71</v>
      </c>
      <c r="D9" s="485" t="s">
        <v>68</v>
      </c>
      <c r="E9" s="486"/>
      <c r="F9" s="487"/>
      <c r="G9" s="332" t="s">
        <v>112</v>
      </c>
      <c r="H9" s="336" t="s">
        <v>113</v>
      </c>
      <c r="I9" s="146"/>
      <c r="K9" s="53"/>
      <c r="L9" s="53"/>
      <c r="M9" s="53"/>
      <c r="N9" s="53"/>
      <c r="O9" s="53"/>
      <c r="P9" s="53"/>
      <c r="Q9" s="52"/>
      <c r="R9" s="52"/>
      <c r="S9" s="52"/>
      <c r="T9" s="36"/>
    </row>
    <row r="10" spans="1:20" ht="27" customHeight="1">
      <c r="A10" s="45"/>
      <c r="B10" s="328" t="s">
        <v>69</v>
      </c>
      <c r="C10" s="332" t="s">
        <v>114</v>
      </c>
      <c r="D10" s="485" t="s">
        <v>58</v>
      </c>
      <c r="E10" s="486"/>
      <c r="F10" s="487"/>
      <c r="G10" s="332" t="s">
        <v>59</v>
      </c>
      <c r="H10" s="336" t="s">
        <v>115</v>
      </c>
      <c r="I10" s="146"/>
      <c r="K10" s="53"/>
      <c r="L10" s="53"/>
      <c r="M10" s="53"/>
      <c r="N10" s="53"/>
      <c r="O10" s="53"/>
      <c r="P10" s="53"/>
      <c r="Q10" s="52"/>
      <c r="R10" s="52"/>
      <c r="S10" s="52"/>
      <c r="T10" s="36"/>
    </row>
    <row r="11" spans="1:20" ht="27" customHeight="1" thickBot="1">
      <c r="A11" s="45"/>
      <c r="B11" s="329" t="s">
        <v>116</v>
      </c>
      <c r="C11" s="333" t="s">
        <v>67</v>
      </c>
      <c r="D11" s="478"/>
      <c r="E11" s="479"/>
      <c r="F11" s="480"/>
      <c r="G11" s="339"/>
      <c r="H11" s="337"/>
      <c r="I11" s="147"/>
      <c r="K11" s="54"/>
      <c r="L11" s="54"/>
      <c r="M11" s="54"/>
      <c r="N11" s="54"/>
      <c r="O11" s="54"/>
      <c r="P11" s="54"/>
      <c r="Q11" s="52"/>
      <c r="R11" s="52"/>
      <c r="S11" s="52"/>
      <c r="T11" s="36"/>
    </row>
    <row r="12" spans="1:20" ht="17.25" customHeight="1" thickBot="1">
      <c r="A12" s="46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2"/>
      <c r="R12" s="52"/>
      <c r="S12" s="52"/>
      <c r="T12" s="36"/>
    </row>
    <row r="13" spans="1:20" ht="21" customHeight="1" thickBot="1">
      <c r="A13" s="488" t="s">
        <v>48</v>
      </c>
      <c r="B13" s="489"/>
      <c r="C13" s="489"/>
      <c r="D13" s="489"/>
      <c r="E13" s="489"/>
      <c r="F13" s="489"/>
      <c r="G13" s="489"/>
      <c r="H13" s="489"/>
      <c r="I13" s="490"/>
      <c r="J13" s="46"/>
      <c r="K13" s="491" t="s">
        <v>147</v>
      </c>
      <c r="L13" s="492"/>
      <c r="M13" s="492"/>
      <c r="N13" s="492"/>
      <c r="O13" s="492"/>
      <c r="P13" s="492"/>
      <c r="Q13" s="492"/>
      <c r="R13" s="492"/>
      <c r="S13" s="493"/>
      <c r="T13" s="40"/>
    </row>
    <row r="14" spans="1:20" ht="21" customHeight="1" thickBot="1">
      <c r="A14" s="184" t="s">
        <v>12</v>
      </c>
      <c r="B14" s="186" t="s">
        <v>46</v>
      </c>
      <c r="C14" s="494" t="s">
        <v>47</v>
      </c>
      <c r="D14" s="495"/>
      <c r="E14" s="495"/>
      <c r="F14" s="495"/>
      <c r="G14" s="496"/>
      <c r="H14" s="186" t="s">
        <v>49</v>
      </c>
      <c r="I14" s="187" t="s">
        <v>50</v>
      </c>
      <c r="J14" s="46"/>
      <c r="K14" s="199" t="s">
        <v>12</v>
      </c>
      <c r="L14" s="204" t="s">
        <v>46</v>
      </c>
      <c r="M14" s="497" t="s">
        <v>47</v>
      </c>
      <c r="N14" s="497"/>
      <c r="O14" s="497"/>
      <c r="P14" s="497"/>
      <c r="Q14" s="497"/>
      <c r="R14" s="204" t="s">
        <v>49</v>
      </c>
      <c r="S14" s="205" t="s">
        <v>50</v>
      </c>
      <c r="T14" s="196"/>
    </row>
    <row r="15" spans="1:20" ht="21" customHeight="1">
      <c r="A15" s="165">
        <v>45815</v>
      </c>
      <c r="B15" s="56">
        <v>0.3611111111111111</v>
      </c>
      <c r="C15" s="375" t="str">
        <f>B7</f>
        <v>清水六</v>
      </c>
      <c r="D15" s="358">
        <v>8</v>
      </c>
      <c r="E15" s="149" t="s">
        <v>74</v>
      </c>
      <c r="F15" s="399">
        <v>1</v>
      </c>
      <c r="G15" s="65" t="str">
        <f>B10</f>
        <v>高松</v>
      </c>
      <c r="H15" s="65" t="str">
        <f>B11</f>
        <v>大里・中島</v>
      </c>
      <c r="I15" s="166" t="str">
        <f>B8</f>
        <v>南</v>
      </c>
      <c r="J15" s="57"/>
      <c r="K15" s="210">
        <v>45815</v>
      </c>
      <c r="L15" s="211">
        <v>0.61458333333333337</v>
      </c>
      <c r="M15" s="384" t="str">
        <f>G7</f>
        <v>清水Ｃ</v>
      </c>
      <c r="N15" s="385">
        <v>0</v>
      </c>
      <c r="O15" s="177" t="s">
        <v>74</v>
      </c>
      <c r="P15" s="386">
        <v>0</v>
      </c>
      <c r="Q15" s="384" t="str">
        <f>G10</f>
        <v>竜爪</v>
      </c>
      <c r="R15" s="212" t="str">
        <f>B9</f>
        <v>清水七</v>
      </c>
      <c r="S15" s="213" t="str">
        <f>B11</f>
        <v>大里・中島</v>
      </c>
      <c r="T15" s="197"/>
    </row>
    <row r="16" spans="1:20" ht="21" customHeight="1" thickBot="1">
      <c r="A16" s="353" t="s">
        <v>117</v>
      </c>
      <c r="B16" s="56">
        <v>0.41319444444444442</v>
      </c>
      <c r="C16" s="65" t="str">
        <f>B8</f>
        <v>南</v>
      </c>
      <c r="D16" s="397">
        <v>0</v>
      </c>
      <c r="E16" s="149" t="s">
        <v>74</v>
      </c>
      <c r="F16" s="361">
        <v>1</v>
      </c>
      <c r="G16" s="375" t="str">
        <f>B11</f>
        <v>大里・中島</v>
      </c>
      <c r="H16" s="65" t="str">
        <f>B7</f>
        <v>清水六</v>
      </c>
      <c r="I16" s="166" t="str">
        <f>B9</f>
        <v>清水七</v>
      </c>
      <c r="J16" s="57"/>
      <c r="K16" s="354" t="s">
        <v>120</v>
      </c>
      <c r="L16" s="201">
        <v>0.67361111111111116</v>
      </c>
      <c r="M16" s="381" t="str">
        <f>G8</f>
        <v>チーム北部</v>
      </c>
      <c r="N16" s="365">
        <v>4</v>
      </c>
      <c r="O16" s="172" t="s">
        <v>74</v>
      </c>
      <c r="P16" s="401">
        <v>0</v>
      </c>
      <c r="Q16" s="202" t="str">
        <f>G9</f>
        <v>清水八</v>
      </c>
      <c r="R16" s="202" t="str">
        <f>G7</f>
        <v>清水Ｃ</v>
      </c>
      <c r="S16" s="203" t="str">
        <f>G10</f>
        <v>竜爪</v>
      </c>
      <c r="T16" s="197"/>
    </row>
    <row r="17" spans="1:20" ht="21" customHeight="1">
      <c r="A17" s="167"/>
      <c r="B17" s="56">
        <v>0.46527777777777773</v>
      </c>
      <c r="C17" s="65" t="str">
        <f>B7</f>
        <v>清水六</v>
      </c>
      <c r="D17" s="397">
        <v>0</v>
      </c>
      <c r="E17" s="149" t="s">
        <v>74</v>
      </c>
      <c r="F17" s="361">
        <v>1</v>
      </c>
      <c r="G17" s="375" t="str">
        <f>B9</f>
        <v>清水七</v>
      </c>
      <c r="H17" s="65" t="str">
        <f>B8</f>
        <v>南</v>
      </c>
      <c r="I17" s="166" t="str">
        <f>B10</f>
        <v>高松</v>
      </c>
      <c r="J17" s="58"/>
      <c r="K17" s="210">
        <v>45816</v>
      </c>
      <c r="L17" s="211">
        <v>0.63194444444444442</v>
      </c>
      <c r="M17" s="383" t="str">
        <f>G7</f>
        <v>清水Ｃ</v>
      </c>
      <c r="N17" s="364">
        <v>1</v>
      </c>
      <c r="O17" s="177" t="s">
        <v>74</v>
      </c>
      <c r="P17" s="402">
        <v>0</v>
      </c>
      <c r="Q17" s="212" t="str">
        <f>G9</f>
        <v>清水八</v>
      </c>
      <c r="R17" s="212" t="str">
        <f>H10</f>
        <v>清水E</v>
      </c>
      <c r="S17" s="213" t="str">
        <f>H8</f>
        <v>観山</v>
      </c>
      <c r="T17" s="197"/>
    </row>
    <row r="18" spans="1:20" ht="21" customHeight="1" thickBot="1">
      <c r="A18" s="168"/>
      <c r="B18" s="56">
        <v>0.51736111111111105</v>
      </c>
      <c r="C18" s="377" t="str">
        <f>B8</f>
        <v>南</v>
      </c>
      <c r="D18" s="378">
        <v>1</v>
      </c>
      <c r="E18" s="149" t="s">
        <v>74</v>
      </c>
      <c r="F18" s="379">
        <v>1</v>
      </c>
      <c r="G18" s="377" t="str">
        <f>B10</f>
        <v>高松</v>
      </c>
      <c r="H18" s="65" t="str">
        <f>G8</f>
        <v>チーム北部</v>
      </c>
      <c r="I18" s="166" t="str">
        <f>G9</f>
        <v>清水八</v>
      </c>
      <c r="J18" s="58"/>
      <c r="K18" s="354" t="s">
        <v>120</v>
      </c>
      <c r="L18" s="201">
        <v>0.68402777777777779</v>
      </c>
      <c r="M18" s="381" t="str">
        <f>G8</f>
        <v>チーム北部</v>
      </c>
      <c r="N18" s="365">
        <v>2</v>
      </c>
      <c r="O18" s="172" t="s">
        <v>74</v>
      </c>
      <c r="P18" s="401">
        <v>0</v>
      </c>
      <c r="Q18" s="202" t="str">
        <f>G10</f>
        <v>竜爪</v>
      </c>
      <c r="R18" s="202" t="str">
        <f>G9</f>
        <v>清水八</v>
      </c>
      <c r="S18" s="203" t="str">
        <f>G7</f>
        <v>清水Ｃ</v>
      </c>
      <c r="T18" s="198"/>
    </row>
    <row r="19" spans="1:20" ht="21" customHeight="1" thickBot="1">
      <c r="A19" s="169"/>
      <c r="B19" s="170">
        <v>0.56944444444444442</v>
      </c>
      <c r="C19" s="171" t="str">
        <f>B9</f>
        <v>清水七</v>
      </c>
      <c r="D19" s="398">
        <v>0</v>
      </c>
      <c r="E19" s="172" t="s">
        <v>74</v>
      </c>
      <c r="F19" s="362">
        <v>1</v>
      </c>
      <c r="G19" s="376" t="str">
        <f>B11</f>
        <v>大里・中島</v>
      </c>
      <c r="H19" s="171" t="str">
        <f>B10</f>
        <v>高松</v>
      </c>
      <c r="I19" s="173" t="str">
        <f>B7</f>
        <v>清水六</v>
      </c>
      <c r="J19" s="59"/>
      <c r="K19" s="206">
        <v>45823</v>
      </c>
      <c r="L19" s="207">
        <v>0.6875</v>
      </c>
      <c r="M19" s="382" t="str">
        <f>G9</f>
        <v>清水八</v>
      </c>
      <c r="N19" s="366">
        <v>2</v>
      </c>
      <c r="O19" s="163" t="s">
        <v>74</v>
      </c>
      <c r="P19" s="403">
        <v>1</v>
      </c>
      <c r="Q19" s="208" t="str">
        <f>G10</f>
        <v>竜爪</v>
      </c>
      <c r="R19" s="208" t="str">
        <f>G7</f>
        <v>清水Ｃ</v>
      </c>
      <c r="S19" s="209" t="str">
        <f>G8</f>
        <v>チーム北部</v>
      </c>
      <c r="T19" s="197"/>
    </row>
    <row r="20" spans="1:20" ht="21" customHeight="1" thickBot="1">
      <c r="A20" s="174">
        <v>45822</v>
      </c>
      <c r="B20" s="175">
        <v>0.3611111111111111</v>
      </c>
      <c r="C20" s="176" t="str">
        <f>B9</f>
        <v>清水七</v>
      </c>
      <c r="D20" s="400">
        <v>1</v>
      </c>
      <c r="E20" s="177" t="s">
        <v>74</v>
      </c>
      <c r="F20" s="363">
        <v>2</v>
      </c>
      <c r="G20" s="380" t="str">
        <f>B10</f>
        <v>高松</v>
      </c>
      <c r="H20" s="176" t="str">
        <f>B7</f>
        <v>清水六</v>
      </c>
      <c r="I20" s="178" t="str">
        <f>B8</f>
        <v>南</v>
      </c>
      <c r="J20" s="59"/>
      <c r="K20" s="356" t="s">
        <v>36</v>
      </c>
      <c r="L20" s="201">
        <v>0.72916666666666663</v>
      </c>
      <c r="M20" s="202" t="str">
        <f>G7</f>
        <v>清水Ｃ</v>
      </c>
      <c r="N20" s="404">
        <v>0</v>
      </c>
      <c r="O20" s="172" t="s">
        <v>74</v>
      </c>
      <c r="P20" s="367">
        <v>1</v>
      </c>
      <c r="Q20" s="381" t="str">
        <f>G8</f>
        <v>チーム北部</v>
      </c>
      <c r="R20" s="202" t="str">
        <f>G10</f>
        <v>竜爪</v>
      </c>
      <c r="S20" s="203" t="str">
        <f>G9</f>
        <v>清水八</v>
      </c>
      <c r="T20" s="197"/>
    </row>
    <row r="21" spans="1:20" ht="21" customHeight="1" thickBot="1">
      <c r="A21" s="353" t="s">
        <v>117</v>
      </c>
      <c r="B21" s="56">
        <v>0.41319444444444442</v>
      </c>
      <c r="C21" s="375" t="str">
        <f>B7</f>
        <v>清水六</v>
      </c>
      <c r="D21" s="358">
        <v>2</v>
      </c>
      <c r="E21" s="149" t="s">
        <v>74</v>
      </c>
      <c r="F21" s="399">
        <v>1</v>
      </c>
      <c r="G21" s="65" t="str">
        <f>B11</f>
        <v>大里・中島</v>
      </c>
      <c r="H21" s="65" t="str">
        <f>B9</f>
        <v>清水七</v>
      </c>
      <c r="I21" s="166" t="str">
        <f>B10</f>
        <v>高松</v>
      </c>
      <c r="J21" s="58"/>
      <c r="K21" s="45"/>
      <c r="L21" s="45"/>
      <c r="M21" s="45"/>
      <c r="N21" s="45"/>
      <c r="O21" s="45"/>
      <c r="P21" s="45"/>
      <c r="Q21" s="45"/>
      <c r="R21" s="45"/>
      <c r="S21" s="45"/>
      <c r="T21" s="43"/>
    </row>
    <row r="22" spans="1:20" ht="21" customHeight="1" thickBot="1">
      <c r="A22" s="167"/>
      <c r="B22" s="56">
        <v>0.46527777777777773</v>
      </c>
      <c r="C22" s="377" t="str">
        <f>B8</f>
        <v>南</v>
      </c>
      <c r="D22" s="378">
        <v>1</v>
      </c>
      <c r="E22" s="149" t="s">
        <v>74</v>
      </c>
      <c r="F22" s="379">
        <v>1</v>
      </c>
      <c r="G22" s="377" t="str">
        <f>B9</f>
        <v>清水七</v>
      </c>
      <c r="H22" s="65" t="str">
        <f>B11</f>
        <v>大里・中島</v>
      </c>
      <c r="I22" s="166" t="str">
        <f>B7</f>
        <v>清水六</v>
      </c>
      <c r="J22" s="58"/>
      <c r="K22" s="498" t="s">
        <v>66</v>
      </c>
      <c r="L22" s="499"/>
      <c r="M22" s="499"/>
      <c r="N22" s="499"/>
      <c r="O22" s="499"/>
      <c r="P22" s="499"/>
      <c r="Q22" s="499"/>
      <c r="R22" s="499"/>
      <c r="S22" s="500"/>
      <c r="T22" s="197"/>
    </row>
    <row r="23" spans="1:20" ht="21" customHeight="1">
      <c r="A23" s="168"/>
      <c r="B23" s="56">
        <v>0.51736111111111105</v>
      </c>
      <c r="C23" s="65" t="str">
        <f>B10</f>
        <v>高松</v>
      </c>
      <c r="D23" s="397">
        <v>0</v>
      </c>
      <c r="E23" s="149" t="s">
        <v>74</v>
      </c>
      <c r="F23" s="361">
        <v>2</v>
      </c>
      <c r="G23" s="375" t="str">
        <f>B11</f>
        <v>大里・中島</v>
      </c>
      <c r="H23" s="65" t="str">
        <f>H7</f>
        <v>東</v>
      </c>
      <c r="I23" s="166" t="str">
        <f>H8</f>
        <v>観山</v>
      </c>
      <c r="J23" s="58"/>
      <c r="K23" s="199" t="s">
        <v>12</v>
      </c>
      <c r="L23" s="216" t="s">
        <v>46</v>
      </c>
      <c r="M23" s="477" t="s">
        <v>47</v>
      </c>
      <c r="N23" s="477"/>
      <c r="O23" s="477"/>
      <c r="P23" s="477"/>
      <c r="Q23" s="477"/>
      <c r="R23" s="216" t="s">
        <v>49</v>
      </c>
      <c r="S23" s="217" t="s">
        <v>50</v>
      </c>
      <c r="T23" s="197"/>
    </row>
    <row r="24" spans="1:20" ht="21" customHeight="1" thickBot="1">
      <c r="A24" s="169"/>
      <c r="B24" s="170">
        <v>0.56944444444444442</v>
      </c>
      <c r="C24" s="171" t="str">
        <f>B7</f>
        <v>清水六</v>
      </c>
      <c r="D24" s="398">
        <v>0</v>
      </c>
      <c r="E24" s="172" t="s">
        <v>74</v>
      </c>
      <c r="F24" s="362">
        <v>1</v>
      </c>
      <c r="G24" s="376" t="str">
        <f>B8</f>
        <v>南</v>
      </c>
      <c r="H24" s="171" t="str">
        <f>B10</f>
        <v>高松</v>
      </c>
      <c r="I24" s="173" t="str">
        <f>B11</f>
        <v>大里・中島</v>
      </c>
      <c r="J24" s="58"/>
      <c r="K24" s="165">
        <v>45816</v>
      </c>
      <c r="L24" s="63">
        <v>0.3611111111111111</v>
      </c>
      <c r="M24" s="387" t="str">
        <f>H7</f>
        <v>東</v>
      </c>
      <c r="N24" s="368">
        <v>3</v>
      </c>
      <c r="O24" s="151" t="s">
        <v>74</v>
      </c>
      <c r="P24" s="407">
        <v>0</v>
      </c>
      <c r="Q24" s="150" t="str">
        <f>H10</f>
        <v>清水E</v>
      </c>
      <c r="R24" s="150" t="str">
        <f>H8</f>
        <v>観山</v>
      </c>
      <c r="S24" s="200" t="str">
        <f>H9</f>
        <v>葵W</v>
      </c>
      <c r="T24" s="198"/>
    </row>
    <row r="25" spans="1:20" ht="21" customHeight="1" thickBot="1">
      <c r="A25" s="45"/>
      <c r="B25" s="45"/>
      <c r="C25" s="45"/>
      <c r="D25" s="45"/>
      <c r="E25" s="45"/>
      <c r="F25" s="45"/>
      <c r="G25" s="45"/>
      <c r="H25" s="45"/>
      <c r="I25" s="45"/>
      <c r="J25" s="60"/>
      <c r="K25" s="353" t="s">
        <v>121</v>
      </c>
      <c r="L25" s="63">
        <v>0.41319444444444442</v>
      </c>
      <c r="M25" s="150" t="str">
        <f>H8</f>
        <v>観山</v>
      </c>
      <c r="N25" s="406">
        <v>1</v>
      </c>
      <c r="O25" s="151" t="s">
        <v>74</v>
      </c>
      <c r="P25" s="370">
        <v>3</v>
      </c>
      <c r="Q25" s="387" t="str">
        <f>H9</f>
        <v>葵W</v>
      </c>
      <c r="R25" s="150" t="str">
        <f>H7</f>
        <v>東</v>
      </c>
      <c r="S25" s="200" t="str">
        <f>H10</f>
        <v>清水E</v>
      </c>
    </row>
    <row r="26" spans="1:20" ht="21" customHeight="1" thickBot="1">
      <c r="A26" s="507" t="s">
        <v>118</v>
      </c>
      <c r="B26" s="508"/>
      <c r="C26" s="508"/>
      <c r="D26" s="508"/>
      <c r="E26" s="508"/>
      <c r="F26" s="508"/>
      <c r="G26" s="508"/>
      <c r="H26" s="508"/>
      <c r="I26" s="509"/>
      <c r="J26" s="58"/>
      <c r="K26" s="168"/>
      <c r="L26" s="63">
        <v>0.52777777777777779</v>
      </c>
      <c r="M26" s="388" t="str">
        <f>H7</f>
        <v>東</v>
      </c>
      <c r="N26" s="389">
        <v>1</v>
      </c>
      <c r="O26" s="151" t="s">
        <v>74</v>
      </c>
      <c r="P26" s="390">
        <v>1</v>
      </c>
      <c r="Q26" s="388" t="str">
        <f>H9</f>
        <v>葵W</v>
      </c>
      <c r="R26" s="150" t="str">
        <f>G10</f>
        <v>竜爪</v>
      </c>
      <c r="S26" s="200" t="str">
        <f>G8</f>
        <v>チーム北部</v>
      </c>
      <c r="T26" s="40"/>
    </row>
    <row r="27" spans="1:20" ht="21" customHeight="1" thickBot="1">
      <c r="A27" s="184" t="s">
        <v>12</v>
      </c>
      <c r="B27" s="185" t="s">
        <v>46</v>
      </c>
      <c r="C27" s="510" t="s">
        <v>47</v>
      </c>
      <c r="D27" s="511"/>
      <c r="E27" s="511"/>
      <c r="F27" s="511"/>
      <c r="G27" s="512"/>
      <c r="H27" s="186" t="s">
        <v>49</v>
      </c>
      <c r="I27" s="187" t="s">
        <v>50</v>
      </c>
      <c r="J27" s="58"/>
      <c r="K27" s="195"/>
      <c r="L27" s="214">
        <v>0.57986111111111105</v>
      </c>
      <c r="M27" s="202" t="str">
        <f>H8</f>
        <v>観山</v>
      </c>
      <c r="N27" s="408">
        <v>0</v>
      </c>
      <c r="O27" s="180" t="s">
        <v>74</v>
      </c>
      <c r="P27" s="371">
        <v>2</v>
      </c>
      <c r="Q27" s="381" t="str">
        <f>H10</f>
        <v>清水E</v>
      </c>
      <c r="R27" s="202" t="str">
        <f>H9</f>
        <v>葵W</v>
      </c>
      <c r="S27" s="203" t="str">
        <f>H7</f>
        <v>東</v>
      </c>
      <c r="T27" s="20"/>
    </row>
    <row r="28" spans="1:20" ht="21" customHeight="1">
      <c r="A28" s="165">
        <v>45816</v>
      </c>
      <c r="B28" s="56">
        <v>0.375</v>
      </c>
      <c r="C28" s="375" t="str">
        <f>C7</f>
        <v>オール長田</v>
      </c>
      <c r="D28" s="358">
        <v>5</v>
      </c>
      <c r="E28" s="151" t="s">
        <v>74</v>
      </c>
      <c r="F28" s="399">
        <v>1</v>
      </c>
      <c r="G28" s="65" t="str">
        <f>C10</f>
        <v>附属</v>
      </c>
      <c r="H28" s="62" t="str">
        <f>C11</f>
        <v>聖光</v>
      </c>
      <c r="I28" s="166" t="str">
        <f>C8</f>
        <v>袖・庵・飯</v>
      </c>
      <c r="J28" s="61"/>
      <c r="K28" s="168">
        <v>45822</v>
      </c>
      <c r="L28" s="215">
        <v>0.62152777777777779</v>
      </c>
      <c r="M28" s="208" t="str">
        <f>H9</f>
        <v>葵W</v>
      </c>
      <c r="N28" s="409">
        <v>0</v>
      </c>
      <c r="O28" s="182" t="s">
        <v>74</v>
      </c>
      <c r="P28" s="372">
        <v>1</v>
      </c>
      <c r="Q28" s="382" t="str">
        <f>H10</f>
        <v>清水E</v>
      </c>
      <c r="R28" s="208" t="str">
        <f>B8</f>
        <v>南</v>
      </c>
      <c r="S28" s="209" t="str">
        <f>B9</f>
        <v>清水七</v>
      </c>
      <c r="T28" s="41"/>
    </row>
    <row r="29" spans="1:20" ht="21" customHeight="1" thickBot="1">
      <c r="A29" s="355" t="s">
        <v>67</v>
      </c>
      <c r="B29" s="56">
        <v>0.42708333333333331</v>
      </c>
      <c r="C29" s="375" t="str">
        <f>C8</f>
        <v>袖・庵・飯</v>
      </c>
      <c r="D29" s="358">
        <v>5</v>
      </c>
      <c r="E29" s="151" t="s">
        <v>74</v>
      </c>
      <c r="F29" s="399">
        <v>0</v>
      </c>
      <c r="G29" s="65" t="str">
        <f>C11</f>
        <v>聖光</v>
      </c>
      <c r="H29" s="62" t="str">
        <f>C7</f>
        <v>オール長田</v>
      </c>
      <c r="I29" s="166" t="str">
        <f>C9</f>
        <v>豊田</v>
      </c>
      <c r="J29" s="61"/>
      <c r="K29" s="354" t="s">
        <v>121</v>
      </c>
      <c r="L29" s="214">
        <v>0.67361111111111116</v>
      </c>
      <c r="M29" s="381" t="str">
        <f>H7</f>
        <v>東</v>
      </c>
      <c r="N29" s="369">
        <v>3</v>
      </c>
      <c r="O29" s="180" t="s">
        <v>74</v>
      </c>
      <c r="P29" s="410">
        <v>2</v>
      </c>
      <c r="Q29" s="202" t="str">
        <f>H8</f>
        <v>観山</v>
      </c>
      <c r="R29" s="202" t="str">
        <f>H10</f>
        <v>清水E</v>
      </c>
      <c r="S29" s="203" t="str">
        <f>H9</f>
        <v>葵W</v>
      </c>
      <c r="T29" s="42"/>
    </row>
    <row r="30" spans="1:20" ht="21" customHeight="1">
      <c r="A30" s="167"/>
      <c r="B30" s="56">
        <v>0.47916666666666669</v>
      </c>
      <c r="C30" s="65" t="str">
        <f>C7</f>
        <v>オール長田</v>
      </c>
      <c r="D30" s="397">
        <v>0</v>
      </c>
      <c r="E30" s="151" t="s">
        <v>74</v>
      </c>
      <c r="F30" s="361">
        <v>1</v>
      </c>
      <c r="G30" s="375" t="str">
        <f>C9</f>
        <v>豊田</v>
      </c>
      <c r="H30" s="62" t="str">
        <f>C8</f>
        <v>袖・庵・飯</v>
      </c>
      <c r="I30" s="166" t="str">
        <f>C10</f>
        <v>附属</v>
      </c>
      <c r="J30" s="61"/>
      <c r="T30" s="42"/>
    </row>
    <row r="31" spans="1:20" ht="21" customHeight="1">
      <c r="A31" s="168"/>
      <c r="B31" s="56">
        <v>0.53125</v>
      </c>
      <c r="C31" s="65" t="str">
        <f>C8</f>
        <v>袖・庵・飯</v>
      </c>
      <c r="D31" s="397">
        <v>0</v>
      </c>
      <c r="E31" s="151" t="s">
        <v>74</v>
      </c>
      <c r="F31" s="361">
        <v>1</v>
      </c>
      <c r="G31" s="375" t="str">
        <f>C10</f>
        <v>附属</v>
      </c>
      <c r="H31" s="62" t="str">
        <f>C9</f>
        <v>豊田</v>
      </c>
      <c r="I31" s="166" t="str">
        <f>C11</f>
        <v>聖光</v>
      </c>
      <c r="J31" s="61"/>
      <c r="K31" s="513"/>
      <c r="L31" s="513"/>
      <c r="M31" s="513"/>
      <c r="N31" s="513"/>
      <c r="O31" s="513"/>
      <c r="P31" s="513"/>
      <c r="Q31" s="513"/>
      <c r="R31" s="513"/>
      <c r="S31" s="513"/>
      <c r="T31" s="42"/>
    </row>
    <row r="32" spans="1:20" ht="21" customHeight="1" thickBot="1">
      <c r="A32" s="169"/>
      <c r="B32" s="170">
        <v>0.58333333333333337</v>
      </c>
      <c r="C32" s="376" t="str">
        <f>C9</f>
        <v>豊田</v>
      </c>
      <c r="D32" s="359">
        <v>14</v>
      </c>
      <c r="E32" s="180" t="s">
        <v>74</v>
      </c>
      <c r="F32" s="405">
        <v>0</v>
      </c>
      <c r="G32" s="171" t="str">
        <f>C11</f>
        <v>聖光</v>
      </c>
      <c r="H32" s="181" t="str">
        <f>C10</f>
        <v>附属</v>
      </c>
      <c r="I32" s="173" t="str">
        <f>C7</f>
        <v>オール長田</v>
      </c>
      <c r="J32" s="58"/>
      <c r="K32" s="152"/>
      <c r="L32" s="152"/>
      <c r="M32" s="514"/>
      <c r="N32" s="514"/>
      <c r="O32" s="514"/>
      <c r="P32" s="514"/>
      <c r="Q32" s="514"/>
      <c r="R32" s="153"/>
      <c r="S32" s="153"/>
      <c r="T32" s="42"/>
    </row>
    <row r="33" spans="1:20" ht="21" customHeight="1">
      <c r="A33" s="168">
        <v>45823</v>
      </c>
      <c r="B33" s="161">
        <v>0.375</v>
      </c>
      <c r="C33" s="391" t="str">
        <f>C9</f>
        <v>豊田</v>
      </c>
      <c r="D33" s="392">
        <v>2</v>
      </c>
      <c r="E33" s="182" t="s">
        <v>74</v>
      </c>
      <c r="F33" s="393">
        <v>2</v>
      </c>
      <c r="G33" s="391" t="str">
        <f>C10</f>
        <v>附属</v>
      </c>
      <c r="H33" s="164" t="str">
        <f>C7</f>
        <v>オール長田</v>
      </c>
      <c r="I33" s="183" t="str">
        <f>C8</f>
        <v>袖・庵・飯</v>
      </c>
      <c r="J33" s="58"/>
      <c r="K33" s="157"/>
      <c r="L33" s="155"/>
      <c r="M33" s="156"/>
      <c r="N33" s="156"/>
      <c r="O33" s="156"/>
      <c r="P33" s="156"/>
      <c r="Q33" s="156"/>
      <c r="R33" s="156"/>
      <c r="S33" s="156"/>
      <c r="T33" s="42"/>
    </row>
    <row r="34" spans="1:20" ht="21" customHeight="1">
      <c r="A34" s="355" t="s">
        <v>67</v>
      </c>
      <c r="B34" s="56">
        <v>0.42708333333333331</v>
      </c>
      <c r="C34" s="375" t="str">
        <f>C7</f>
        <v>オール長田</v>
      </c>
      <c r="D34" s="358">
        <v>14</v>
      </c>
      <c r="E34" s="151" t="s">
        <v>74</v>
      </c>
      <c r="F34" s="399">
        <v>0</v>
      </c>
      <c r="G34" s="65" t="str">
        <f>C11</f>
        <v>聖光</v>
      </c>
      <c r="H34" s="62" t="str">
        <f>C9</f>
        <v>豊田</v>
      </c>
      <c r="I34" s="166" t="str">
        <f>C10</f>
        <v>附属</v>
      </c>
      <c r="J34" s="58"/>
      <c r="K34" s="158"/>
      <c r="L34" s="155"/>
      <c r="M34" s="156"/>
      <c r="N34" s="156"/>
      <c r="O34" s="156"/>
      <c r="P34" s="156"/>
      <c r="Q34" s="156"/>
      <c r="R34" s="156"/>
      <c r="S34" s="156"/>
      <c r="T34" s="42"/>
    </row>
    <row r="35" spans="1:20" ht="21" customHeight="1">
      <c r="A35" s="167"/>
      <c r="B35" s="56">
        <v>0.47916666666666669</v>
      </c>
      <c r="C35" s="65" t="str">
        <f>C8</f>
        <v>袖・庵・飯</v>
      </c>
      <c r="D35" s="397">
        <v>0</v>
      </c>
      <c r="E35" s="151" t="s">
        <v>74</v>
      </c>
      <c r="F35" s="361">
        <v>3</v>
      </c>
      <c r="G35" s="375" t="str">
        <f>C9</f>
        <v>豊田</v>
      </c>
      <c r="H35" s="62" t="str">
        <f>C11</f>
        <v>聖光</v>
      </c>
      <c r="I35" s="166" t="str">
        <f>C7</f>
        <v>オール長田</v>
      </c>
      <c r="J35" s="58"/>
      <c r="K35" s="154"/>
      <c r="L35" s="155"/>
      <c r="M35" s="156"/>
      <c r="N35" s="156"/>
      <c r="O35" s="156"/>
      <c r="P35" s="156"/>
      <c r="Q35" s="156"/>
      <c r="R35" s="156"/>
      <c r="S35" s="156"/>
      <c r="T35" s="42"/>
    </row>
    <row r="36" spans="1:20" ht="21" customHeight="1">
      <c r="A36" s="168"/>
      <c r="B36" s="56">
        <v>0.53125</v>
      </c>
      <c r="C36" s="375" t="str">
        <f>C10</f>
        <v>附属</v>
      </c>
      <c r="D36" s="358">
        <v>4</v>
      </c>
      <c r="E36" s="151" t="s">
        <v>74</v>
      </c>
      <c r="F36" s="399">
        <v>0</v>
      </c>
      <c r="G36" s="65" t="str">
        <f>C11</f>
        <v>聖光</v>
      </c>
      <c r="H36" s="62" t="str">
        <f>C8</f>
        <v>袖・庵・飯</v>
      </c>
      <c r="I36" s="166" t="str">
        <f>C9</f>
        <v>豊田</v>
      </c>
      <c r="J36" s="58"/>
      <c r="K36" s="159"/>
      <c r="L36" s="155"/>
      <c r="M36" s="156"/>
      <c r="N36" s="156"/>
      <c r="O36" s="156"/>
      <c r="P36" s="156"/>
      <c r="Q36" s="156"/>
      <c r="R36" s="156"/>
      <c r="S36" s="156"/>
      <c r="T36" s="42"/>
    </row>
    <row r="37" spans="1:20" ht="21" customHeight="1" thickBot="1">
      <c r="A37" s="169"/>
      <c r="B37" s="170">
        <v>0.58333333333333304</v>
      </c>
      <c r="C37" s="376" t="str">
        <f>C7</f>
        <v>オール長田</v>
      </c>
      <c r="D37" s="359">
        <v>6</v>
      </c>
      <c r="E37" s="180" t="s">
        <v>74</v>
      </c>
      <c r="F37" s="405">
        <v>1</v>
      </c>
      <c r="G37" s="171" t="str">
        <f>C8</f>
        <v>袖・庵・飯</v>
      </c>
      <c r="H37" s="181" t="str">
        <f>C10</f>
        <v>附属</v>
      </c>
      <c r="I37" s="173" t="str">
        <f>C11</f>
        <v>聖光</v>
      </c>
      <c r="J37" s="58"/>
      <c r="K37" s="154"/>
      <c r="L37" s="155"/>
      <c r="M37" s="156"/>
      <c r="N37" s="156"/>
      <c r="O37" s="156"/>
      <c r="P37" s="156"/>
      <c r="Q37" s="156"/>
      <c r="R37" s="156"/>
      <c r="S37" s="156"/>
      <c r="T37" s="42"/>
    </row>
    <row r="38" spans="1:20" ht="21" customHeight="1" thickBot="1">
      <c r="K38" s="158"/>
      <c r="L38" s="155"/>
      <c r="M38" s="156"/>
      <c r="N38" s="156"/>
      <c r="O38" s="156"/>
      <c r="P38" s="156"/>
      <c r="Q38" s="160"/>
      <c r="R38" s="156"/>
      <c r="S38" s="156"/>
    </row>
    <row r="39" spans="1:20" ht="21" customHeight="1" thickBot="1">
      <c r="A39" s="501" t="s">
        <v>119</v>
      </c>
      <c r="B39" s="502"/>
      <c r="C39" s="502"/>
      <c r="D39" s="502"/>
      <c r="E39" s="502"/>
      <c r="F39" s="502"/>
      <c r="G39" s="502"/>
      <c r="H39" s="502"/>
      <c r="I39" s="503"/>
      <c r="K39" s="154"/>
      <c r="L39" s="155"/>
      <c r="M39" s="156"/>
      <c r="N39" s="156"/>
      <c r="O39" s="156"/>
      <c r="P39" s="156"/>
      <c r="Q39" s="156"/>
      <c r="R39" s="156"/>
      <c r="S39" s="156"/>
    </row>
    <row r="40" spans="1:20" ht="21" customHeight="1" thickBot="1">
      <c r="A40" s="184" t="s">
        <v>12</v>
      </c>
      <c r="B40" s="193" t="s">
        <v>46</v>
      </c>
      <c r="C40" s="504" t="s">
        <v>47</v>
      </c>
      <c r="D40" s="505"/>
      <c r="E40" s="505"/>
      <c r="F40" s="505"/>
      <c r="G40" s="506"/>
      <c r="H40" s="193" t="s">
        <v>49</v>
      </c>
      <c r="I40" s="194" t="s">
        <v>50</v>
      </c>
      <c r="K40" s="159"/>
      <c r="L40" s="155"/>
      <c r="M40" s="156"/>
      <c r="N40" s="156"/>
      <c r="O40" s="156"/>
      <c r="P40" s="156"/>
      <c r="Q40" s="156"/>
      <c r="R40" s="156"/>
      <c r="S40" s="156"/>
    </row>
    <row r="41" spans="1:20" ht="21" customHeight="1">
      <c r="A41" s="174">
        <v>45816</v>
      </c>
      <c r="B41" s="175">
        <v>0.6875</v>
      </c>
      <c r="C41" s="380" t="str">
        <f>D7</f>
        <v>安東</v>
      </c>
      <c r="D41" s="360">
        <v>2</v>
      </c>
      <c r="E41" s="177" t="s">
        <v>74</v>
      </c>
      <c r="F41" s="411">
        <v>0</v>
      </c>
      <c r="G41" s="176" t="str">
        <f>D10</f>
        <v>城内</v>
      </c>
      <c r="H41" s="176" t="str">
        <f>D8</f>
        <v>東豊田</v>
      </c>
      <c r="I41" s="178" t="str">
        <f>D9</f>
        <v>日本平</v>
      </c>
    </row>
    <row r="42" spans="1:20" ht="21" customHeight="1" thickBot="1">
      <c r="A42" s="357" t="s">
        <v>36</v>
      </c>
      <c r="B42" s="170">
        <v>0.72916666666666663</v>
      </c>
      <c r="C42" s="171" t="str">
        <f>D8</f>
        <v>東豊田</v>
      </c>
      <c r="D42" s="398">
        <v>1</v>
      </c>
      <c r="E42" s="172" t="s">
        <v>74</v>
      </c>
      <c r="F42" s="362">
        <v>2</v>
      </c>
      <c r="G42" s="376" t="str">
        <f>D9</f>
        <v>日本平</v>
      </c>
      <c r="H42" s="171" t="str">
        <f>D7</f>
        <v>安東</v>
      </c>
      <c r="I42" s="173" t="str">
        <f>D10</f>
        <v>城内</v>
      </c>
    </row>
    <row r="43" spans="1:20" ht="21" customHeight="1">
      <c r="A43" s="174">
        <v>45823</v>
      </c>
      <c r="B43" s="161">
        <v>0.3611111111111111</v>
      </c>
      <c r="C43" s="396" t="str">
        <f>D7</f>
        <v>安東</v>
      </c>
      <c r="D43" s="373">
        <v>1</v>
      </c>
      <c r="E43" s="163" t="s">
        <v>74</v>
      </c>
      <c r="F43" s="413">
        <v>0</v>
      </c>
      <c r="G43" s="162" t="str">
        <f>D9</f>
        <v>日本平</v>
      </c>
      <c r="H43" s="162" t="str">
        <f>D10</f>
        <v>城内</v>
      </c>
      <c r="I43" s="183" t="str">
        <f>D8</f>
        <v>東豊田</v>
      </c>
    </row>
    <row r="44" spans="1:20" ht="21" customHeight="1">
      <c r="A44" s="353" t="s">
        <v>117</v>
      </c>
      <c r="B44" s="56">
        <v>0.41319444444444442</v>
      </c>
      <c r="C44" s="377" t="str">
        <f>D8</f>
        <v>東豊田</v>
      </c>
      <c r="D44" s="378">
        <v>1</v>
      </c>
      <c r="E44" s="149" t="s">
        <v>74</v>
      </c>
      <c r="F44" s="379">
        <v>1</v>
      </c>
      <c r="G44" s="377" t="str">
        <f>D10</f>
        <v>城内</v>
      </c>
      <c r="H44" s="65" t="str">
        <f>D9</f>
        <v>日本平</v>
      </c>
      <c r="I44" s="166" t="str">
        <f>D7</f>
        <v>安東</v>
      </c>
    </row>
    <row r="45" spans="1:20" ht="21" customHeight="1">
      <c r="A45" s="179"/>
      <c r="B45" s="56">
        <v>0.52777777777777779</v>
      </c>
      <c r="C45" s="65" t="str">
        <f>D9</f>
        <v>日本平</v>
      </c>
      <c r="D45" s="397">
        <v>0</v>
      </c>
      <c r="E45" s="149" t="s">
        <v>74</v>
      </c>
      <c r="F45" s="361">
        <v>1</v>
      </c>
      <c r="G45" s="395" t="str">
        <f>D10</f>
        <v>城内</v>
      </c>
      <c r="H45" s="65" t="str">
        <f>D7</f>
        <v>安東</v>
      </c>
      <c r="I45" s="166" t="str">
        <f>D8</f>
        <v>東豊田</v>
      </c>
    </row>
    <row r="46" spans="1:20" ht="21" customHeight="1" thickBot="1">
      <c r="A46" s="188"/>
      <c r="B46" s="189">
        <v>0.57986111111111105</v>
      </c>
      <c r="C46" s="190" t="str">
        <f>D7</f>
        <v>安東</v>
      </c>
      <c r="D46" s="412">
        <v>1</v>
      </c>
      <c r="E46" s="191" t="s">
        <v>74</v>
      </c>
      <c r="F46" s="374">
        <v>2</v>
      </c>
      <c r="G46" s="394" t="str">
        <f>D8</f>
        <v>東豊田</v>
      </c>
      <c r="H46" s="190" t="str">
        <f>D10</f>
        <v>城内</v>
      </c>
      <c r="I46" s="192" t="str">
        <f>D9</f>
        <v>日本平</v>
      </c>
    </row>
    <row r="50" spans="1:9">
      <c r="A50" s="21"/>
      <c r="B50" s="21"/>
      <c r="C50" s="21"/>
      <c r="D50" s="64"/>
      <c r="E50" s="64"/>
      <c r="F50" s="64"/>
      <c r="G50" s="21"/>
      <c r="H50" s="21"/>
      <c r="I50" s="21"/>
    </row>
    <row r="51" spans="1:9">
      <c r="A51" s="21"/>
      <c r="B51" s="21"/>
      <c r="C51" s="21"/>
      <c r="D51" s="64"/>
      <c r="E51" s="64"/>
      <c r="F51" s="64"/>
      <c r="G51" s="21"/>
      <c r="H51" s="21"/>
      <c r="I51" s="21"/>
    </row>
    <row r="52" spans="1:9">
      <c r="A52" s="21"/>
      <c r="B52" s="21"/>
      <c r="C52" s="21"/>
      <c r="D52" s="64"/>
      <c r="E52" s="64"/>
      <c r="F52" s="64"/>
      <c r="G52" s="21"/>
      <c r="H52" s="21"/>
      <c r="I52" s="21"/>
    </row>
    <row r="53" spans="1:9">
      <c r="A53" s="21"/>
      <c r="B53" s="21"/>
      <c r="C53" s="21"/>
      <c r="D53" s="64"/>
      <c r="E53" s="64"/>
      <c r="F53" s="64"/>
      <c r="G53" s="21"/>
      <c r="H53" s="21"/>
      <c r="I53" s="21"/>
    </row>
    <row r="54" spans="1:9">
      <c r="A54" s="21"/>
      <c r="B54" s="21"/>
      <c r="C54" s="21"/>
      <c r="D54" s="64"/>
      <c r="E54" s="64"/>
      <c r="F54" s="64"/>
      <c r="G54" s="21"/>
      <c r="H54" s="21"/>
      <c r="I54" s="21"/>
    </row>
    <row r="55" spans="1:9">
      <c r="A55" s="21"/>
      <c r="B55" s="21"/>
      <c r="C55" s="21"/>
      <c r="D55" s="64"/>
      <c r="E55" s="64"/>
      <c r="F55" s="64"/>
      <c r="G55" s="21"/>
      <c r="H55" s="21"/>
      <c r="I55" s="21"/>
    </row>
    <row r="56" spans="1:9">
      <c r="A56" s="21"/>
      <c r="B56" s="21"/>
      <c r="C56" s="21"/>
      <c r="D56" s="64"/>
      <c r="E56" s="64"/>
      <c r="F56" s="64"/>
      <c r="G56" s="21"/>
      <c r="H56" s="21"/>
      <c r="I56" s="21"/>
    </row>
    <row r="57" spans="1:9">
      <c r="A57" s="21"/>
      <c r="B57" s="21"/>
      <c r="C57" s="21"/>
      <c r="D57" s="64"/>
      <c r="E57" s="64"/>
      <c r="F57" s="64"/>
      <c r="G57" s="21"/>
      <c r="H57" s="21"/>
      <c r="I57" s="21"/>
    </row>
  </sheetData>
  <mergeCells count="18">
    <mergeCell ref="A39:I39"/>
    <mergeCell ref="C40:G40"/>
    <mergeCell ref="A26:I26"/>
    <mergeCell ref="C27:G27"/>
    <mergeCell ref="K31:S31"/>
    <mergeCell ref="M32:Q32"/>
    <mergeCell ref="M23:Q23"/>
    <mergeCell ref="D11:F11"/>
    <mergeCell ref="D6:F6"/>
    <mergeCell ref="D7:F7"/>
    <mergeCell ref="D8:F8"/>
    <mergeCell ref="D9:F9"/>
    <mergeCell ref="D10:F10"/>
    <mergeCell ref="A13:I13"/>
    <mergeCell ref="K13:S13"/>
    <mergeCell ref="C14:G14"/>
    <mergeCell ref="M14:Q14"/>
    <mergeCell ref="K22:S22"/>
  </mergeCells>
  <phoneticPr fontId="2"/>
  <pageMargins left="0.19685039370078741" right="0.23622047244094491" top="0.23622047244094491" bottom="0.23622047244094491" header="0.35433070866141736" footer="0.19685039370078741"/>
  <pageSetup paperSize="9" scale="79" fitToWidth="0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U60"/>
  <sheetViews>
    <sheetView tabSelected="1" view="pageBreakPreview" zoomScale="80" zoomScaleNormal="100" zoomScaleSheetLayoutView="80" workbookViewId="0">
      <selection sqref="A1:B1"/>
    </sheetView>
  </sheetViews>
  <sheetFormatPr defaultColWidth="9" defaultRowHeight="13.5"/>
  <cols>
    <col min="1" max="1" width="12.75" style="5" customWidth="1"/>
    <col min="2" max="3" width="8.25" style="5" customWidth="1"/>
    <col min="4" max="4" width="6.75" style="5" customWidth="1"/>
    <col min="5" max="5" width="7.75" style="5" customWidth="1"/>
    <col min="6" max="7" width="6.25" style="5" customWidth="1"/>
    <col min="8" max="8" width="5.25" style="5" customWidth="1"/>
    <col min="9" max="11" width="6.25" style="5" customWidth="1"/>
    <col min="12" max="12" width="8.75" style="5" customWidth="1"/>
    <col min="13" max="13" width="13.625" style="5" customWidth="1"/>
    <col min="14" max="17" width="9" style="5"/>
    <col min="18" max="18" width="11.75" style="5" customWidth="1"/>
    <col min="19" max="16384" width="9" style="5"/>
  </cols>
  <sheetData>
    <row r="1" spans="1:21" ht="21.75" customHeight="1">
      <c r="A1" s="525" t="s">
        <v>28</v>
      </c>
      <c r="B1" s="525"/>
      <c r="C1" s="534" t="s">
        <v>122</v>
      </c>
      <c r="D1" s="534"/>
      <c r="E1" s="526" t="s">
        <v>123</v>
      </c>
      <c r="F1" s="526"/>
      <c r="G1" s="527" t="s">
        <v>124</v>
      </c>
      <c r="H1" s="527"/>
      <c r="J1" s="524" t="s">
        <v>126</v>
      </c>
      <c r="K1" s="524"/>
      <c r="L1" s="524"/>
      <c r="M1" s="283" t="s">
        <v>0</v>
      </c>
      <c r="N1" s="21"/>
      <c r="O1" s="21"/>
      <c r="P1" s="24"/>
      <c r="Q1" s="21"/>
    </row>
    <row r="2" spans="1:21" ht="18.75" customHeight="1">
      <c r="A2" s="15" t="s">
        <v>41</v>
      </c>
      <c r="B2" s="2"/>
      <c r="C2" s="1" t="s">
        <v>1</v>
      </c>
      <c r="D2" s="3"/>
      <c r="E2" s="4" t="s">
        <v>62</v>
      </c>
      <c r="G2" s="4" t="s">
        <v>29</v>
      </c>
      <c r="J2" s="37" t="s">
        <v>127</v>
      </c>
      <c r="K2" s="38"/>
      <c r="N2" s="21"/>
      <c r="O2" s="21"/>
      <c r="P2" s="21"/>
      <c r="Q2" s="21"/>
    </row>
    <row r="3" spans="1:21" ht="20.25" customHeight="1">
      <c r="A3" s="23"/>
      <c r="B3" s="2"/>
      <c r="C3" s="532" t="s">
        <v>73</v>
      </c>
      <c r="D3" s="533"/>
      <c r="E3" s="528" t="s">
        <v>61</v>
      </c>
      <c r="F3" s="529"/>
      <c r="G3" s="530" t="s">
        <v>125</v>
      </c>
      <c r="H3" s="531"/>
      <c r="J3" s="516" t="s">
        <v>130</v>
      </c>
      <c r="K3" s="516"/>
      <c r="L3" s="516"/>
      <c r="N3" s="21"/>
      <c r="O3" s="21"/>
      <c r="P3" s="24"/>
      <c r="Q3" s="21"/>
      <c r="R3" s="282" t="s">
        <v>2</v>
      </c>
    </row>
    <row r="4" spans="1:21" ht="15.75" customHeight="1">
      <c r="A4" s="1"/>
      <c r="D4" s="6"/>
      <c r="F4" s="16"/>
      <c r="H4" s="6"/>
      <c r="L4" s="25"/>
      <c r="M4" s="224">
        <v>45830</v>
      </c>
      <c r="N4" s="225" t="s">
        <v>135</v>
      </c>
      <c r="O4" s="66" t="s">
        <v>3</v>
      </c>
      <c r="P4" s="541" t="s">
        <v>191</v>
      </c>
      <c r="Q4" s="542"/>
      <c r="R4" s="68" t="s">
        <v>4</v>
      </c>
      <c r="S4" s="66" t="s">
        <v>37</v>
      </c>
      <c r="T4" s="69" t="s">
        <v>37</v>
      </c>
      <c r="U4" s="70" t="s">
        <v>5</v>
      </c>
    </row>
    <row r="5" spans="1:21" ht="15.75" customHeight="1">
      <c r="A5" s="1"/>
      <c r="C5" s="7"/>
      <c r="D5" s="8"/>
      <c r="F5" s="16"/>
      <c r="H5" s="6"/>
      <c r="J5" s="523" t="s">
        <v>128</v>
      </c>
      <c r="K5" s="523"/>
      <c r="L5" s="523"/>
      <c r="M5" s="272" t="s">
        <v>57</v>
      </c>
      <c r="N5" s="252">
        <v>0.375</v>
      </c>
      <c r="O5" s="244" t="str">
        <f>$A$28</f>
        <v>常葉橘</v>
      </c>
      <c r="P5" s="253" t="s">
        <v>7</v>
      </c>
      <c r="Q5" s="276" t="str">
        <f>A30</f>
        <v>南</v>
      </c>
      <c r="R5" s="246" t="s">
        <v>140</v>
      </c>
      <c r="S5" s="247" t="s">
        <v>141</v>
      </c>
      <c r="T5" s="248" t="s">
        <v>141</v>
      </c>
      <c r="U5" s="243" t="s">
        <v>8</v>
      </c>
    </row>
    <row r="6" spans="1:21" ht="15.75" customHeight="1" thickBot="1">
      <c r="A6" s="520" t="s">
        <v>63</v>
      </c>
      <c r="B6" s="430"/>
      <c r="C6" s="435">
        <f>O8</f>
        <v>12</v>
      </c>
      <c r="D6" s="10"/>
      <c r="F6" s="16"/>
      <c r="H6" s="6"/>
      <c r="J6" s="546" t="s">
        <v>129</v>
      </c>
      <c r="K6" s="546"/>
      <c r="L6" s="546"/>
      <c r="M6" s="264"/>
      <c r="N6" s="255"/>
      <c r="O6" s="432">
        <v>3</v>
      </c>
      <c r="P6" s="257" t="s">
        <v>74</v>
      </c>
      <c r="Q6" s="258">
        <v>0</v>
      </c>
      <c r="R6" s="249"/>
      <c r="S6" s="262"/>
      <c r="T6" s="259"/>
      <c r="U6" s="258"/>
    </row>
    <row r="7" spans="1:21" ht="15.75" customHeight="1" thickTop="1" thickBot="1">
      <c r="A7" s="520"/>
      <c r="B7" s="291"/>
      <c r="C7" s="429" t="s">
        <v>72</v>
      </c>
      <c r="D7" s="431"/>
      <c r="E7" s="435">
        <f>O27</f>
        <v>23</v>
      </c>
      <c r="F7" s="292"/>
      <c r="G7" s="293"/>
      <c r="H7" s="294"/>
      <c r="I7" s="293"/>
      <c r="J7" s="293"/>
      <c r="K7" s="293"/>
      <c r="L7" s="295"/>
      <c r="M7" s="272" t="s">
        <v>9</v>
      </c>
      <c r="N7" s="252">
        <v>0.44444444444444442</v>
      </c>
      <c r="O7" s="244" t="str">
        <f>$A$6</f>
        <v>静岡学園</v>
      </c>
      <c r="P7" s="253" t="s">
        <v>7</v>
      </c>
      <c r="Q7" s="267" t="str">
        <f>$A$8</f>
        <v>城内</v>
      </c>
      <c r="R7" s="246" t="s">
        <v>142</v>
      </c>
      <c r="S7" s="247" t="s">
        <v>57</v>
      </c>
      <c r="T7" s="248" t="s">
        <v>57</v>
      </c>
      <c r="U7" s="243" t="s">
        <v>8</v>
      </c>
    </row>
    <row r="8" spans="1:21" ht="15.75" customHeight="1" thickTop="1">
      <c r="A8" s="517" t="str">
        <f>星取表!AF37</f>
        <v>城内</v>
      </c>
      <c r="B8" s="296"/>
      <c r="C8" s="342">
        <v>0.44444444444444442</v>
      </c>
      <c r="D8" s="294"/>
      <c r="E8" s="457"/>
      <c r="F8" s="292"/>
      <c r="G8" s="293"/>
      <c r="H8" s="294"/>
      <c r="I8" s="293"/>
      <c r="J8" s="293"/>
      <c r="K8" s="293"/>
      <c r="L8" s="295"/>
      <c r="M8" s="264"/>
      <c r="N8" s="255"/>
      <c r="O8" s="432">
        <v>12</v>
      </c>
      <c r="P8" s="257" t="s">
        <v>74</v>
      </c>
      <c r="Q8" s="258">
        <v>0</v>
      </c>
      <c r="R8" s="249"/>
      <c r="S8" s="262"/>
      <c r="T8" s="259"/>
      <c r="U8" s="258"/>
    </row>
    <row r="9" spans="1:21" ht="15.75" customHeight="1">
      <c r="A9" s="517"/>
      <c r="B9" s="298"/>
      <c r="C9" s="416">
        <f>Q8</f>
        <v>0</v>
      </c>
      <c r="D9" s="294"/>
      <c r="E9" s="469"/>
      <c r="F9" s="468" t="s">
        <v>148</v>
      </c>
      <c r="G9" s="293"/>
      <c r="H9" s="294"/>
      <c r="I9" s="293"/>
      <c r="J9" s="293"/>
      <c r="K9" s="293"/>
      <c r="L9" s="295"/>
      <c r="M9" s="272" t="s">
        <v>10</v>
      </c>
      <c r="N9" s="252">
        <v>0.51388888888888895</v>
      </c>
      <c r="O9" s="277" t="str">
        <f>$A$12</f>
        <v>東</v>
      </c>
      <c r="P9" s="253" t="s">
        <v>7</v>
      </c>
      <c r="Q9" s="276" t="str">
        <f>$A$14</f>
        <v>清水六</v>
      </c>
      <c r="R9" s="246" t="s">
        <v>14</v>
      </c>
      <c r="S9" s="247" t="s">
        <v>143</v>
      </c>
      <c r="T9" s="248" t="s">
        <v>143</v>
      </c>
      <c r="U9" s="243" t="s">
        <v>8</v>
      </c>
    </row>
    <row r="10" spans="1:21" ht="15.75" customHeight="1" thickBot="1">
      <c r="A10" s="2"/>
      <c r="B10" s="293"/>
      <c r="C10" s="322"/>
      <c r="D10" s="294"/>
      <c r="E10" s="470">
        <v>0.375</v>
      </c>
      <c r="F10" s="471"/>
      <c r="G10" s="435">
        <f>O37</f>
        <v>4</v>
      </c>
      <c r="H10" s="294"/>
      <c r="I10" s="293"/>
      <c r="J10" s="293"/>
      <c r="K10" s="293"/>
      <c r="L10" s="295"/>
      <c r="M10" s="280"/>
      <c r="N10" s="261"/>
      <c r="O10" s="434">
        <v>1</v>
      </c>
      <c r="P10" s="257" t="s">
        <v>74</v>
      </c>
      <c r="Q10" s="281">
        <v>0</v>
      </c>
      <c r="R10" s="250"/>
      <c r="S10" s="273"/>
      <c r="T10" s="274"/>
      <c r="U10" s="281"/>
    </row>
    <row r="11" spans="1:21" ht="15.75" customHeight="1" thickTop="1">
      <c r="A11" s="17"/>
      <c r="B11" s="293"/>
      <c r="C11" s="293"/>
      <c r="D11" s="294"/>
      <c r="E11" s="301"/>
      <c r="F11" s="292"/>
      <c r="G11" s="461"/>
      <c r="H11" s="294"/>
      <c r="I11" s="293"/>
      <c r="J11" s="293"/>
      <c r="K11" s="293"/>
      <c r="L11" s="295"/>
      <c r="M11" s="272" t="s">
        <v>11</v>
      </c>
      <c r="N11" s="252">
        <v>0.58333333333333337</v>
      </c>
      <c r="O11" s="278" t="str">
        <f>$A$33</f>
        <v>安東</v>
      </c>
      <c r="P11" s="253" t="s">
        <v>7</v>
      </c>
      <c r="Q11" s="279" t="str">
        <f>$A$35</f>
        <v>清水C</v>
      </c>
      <c r="R11" s="246" t="s">
        <v>13</v>
      </c>
      <c r="S11" s="247" t="s">
        <v>144</v>
      </c>
      <c r="T11" s="248" t="s">
        <v>144</v>
      </c>
      <c r="U11" s="243" t="s">
        <v>8</v>
      </c>
    </row>
    <row r="12" spans="1:21" ht="15.75" customHeight="1" thickBot="1">
      <c r="A12" s="522" t="str">
        <f>星取表!AD63</f>
        <v>東</v>
      </c>
      <c r="B12" s="419"/>
      <c r="C12" s="435">
        <f>O10</f>
        <v>1</v>
      </c>
      <c r="D12" s="294"/>
      <c r="E12" s="297"/>
      <c r="F12" s="292"/>
      <c r="G12" s="462"/>
      <c r="H12" s="294"/>
      <c r="I12" s="293"/>
      <c r="J12" s="293"/>
      <c r="K12" s="293"/>
      <c r="L12" s="295"/>
      <c r="M12" s="264"/>
      <c r="N12" s="255"/>
      <c r="O12" s="432">
        <v>4</v>
      </c>
      <c r="P12" s="257" t="s">
        <v>74</v>
      </c>
      <c r="Q12" s="258">
        <v>0</v>
      </c>
      <c r="R12" s="249"/>
      <c r="S12" s="262"/>
      <c r="T12" s="259"/>
      <c r="U12" s="258"/>
    </row>
    <row r="13" spans="1:21" ht="15.75" customHeight="1" thickTop="1" thickBot="1">
      <c r="A13" s="522"/>
      <c r="B13" s="293"/>
      <c r="C13" s="429" t="s">
        <v>72</v>
      </c>
      <c r="D13" s="423"/>
      <c r="E13" s="424"/>
      <c r="F13" s="292"/>
      <c r="G13" s="463"/>
      <c r="H13" s="316"/>
      <c r="I13" s="306"/>
      <c r="J13" s="293"/>
      <c r="K13" s="293"/>
      <c r="L13" s="295"/>
      <c r="M13" s="21"/>
      <c r="N13" s="13"/>
      <c r="O13" s="24"/>
      <c r="P13" s="24"/>
      <c r="Q13" s="24"/>
      <c r="R13" s="18"/>
      <c r="S13" s="24"/>
      <c r="T13" s="24"/>
      <c r="U13" s="28"/>
    </row>
    <row r="14" spans="1:21" ht="15.75" customHeight="1" thickTop="1" thickBot="1">
      <c r="A14" s="521" t="str">
        <f>星取表!AE11</f>
        <v>清水六</v>
      </c>
      <c r="B14" s="302"/>
      <c r="C14" s="341">
        <v>0.51388888888888895</v>
      </c>
      <c r="D14" s="307"/>
      <c r="E14" s="416">
        <f>Q27</f>
        <v>0</v>
      </c>
      <c r="F14" s="292"/>
      <c r="G14" s="465">
        <v>0.375</v>
      </c>
      <c r="H14" s="472"/>
      <c r="I14" s="467"/>
      <c r="J14" s="422"/>
      <c r="K14" s="422"/>
      <c r="L14" s="295"/>
      <c r="M14" s="226">
        <v>45830</v>
      </c>
      <c r="N14" s="227" t="s">
        <v>40</v>
      </c>
      <c r="O14" s="66" t="s">
        <v>3</v>
      </c>
      <c r="P14" s="541" t="s">
        <v>191</v>
      </c>
      <c r="Q14" s="542"/>
      <c r="R14" s="71" t="s">
        <v>4</v>
      </c>
      <c r="S14" s="66" t="s">
        <v>37</v>
      </c>
      <c r="T14" s="66" t="s">
        <v>37</v>
      </c>
      <c r="U14" s="72" t="s">
        <v>5</v>
      </c>
    </row>
    <row r="15" spans="1:21" ht="15.75" customHeight="1" thickTop="1">
      <c r="A15" s="521"/>
      <c r="B15" s="293"/>
      <c r="C15" s="416">
        <f>Q10</f>
        <v>0</v>
      </c>
      <c r="D15" s="308"/>
      <c r="E15" s="293"/>
      <c r="F15" s="292"/>
      <c r="G15" s="297"/>
      <c r="H15" s="294"/>
      <c r="I15" s="293"/>
      <c r="J15" s="293"/>
      <c r="K15" s="297"/>
      <c r="L15" s="295"/>
      <c r="M15" s="272" t="s">
        <v>6</v>
      </c>
      <c r="N15" s="252">
        <v>0.375</v>
      </c>
      <c r="O15" s="266" t="str">
        <f>$A$17</f>
        <v>豊田</v>
      </c>
      <c r="P15" s="253" t="s">
        <v>7</v>
      </c>
      <c r="Q15" s="267" t="str">
        <f>$A$19</f>
        <v>東豊田</v>
      </c>
      <c r="R15" s="246" t="s">
        <v>140</v>
      </c>
      <c r="S15" s="247" t="s">
        <v>141</v>
      </c>
      <c r="T15" s="248" t="s">
        <v>141</v>
      </c>
      <c r="U15" s="243" t="s">
        <v>8</v>
      </c>
    </row>
    <row r="16" spans="1:21" ht="15.75" customHeight="1">
      <c r="A16" s="19"/>
      <c r="B16" s="293"/>
      <c r="C16" s="414"/>
      <c r="D16" s="308"/>
      <c r="E16" s="293"/>
      <c r="F16" s="292"/>
      <c r="G16" s="297"/>
      <c r="H16" s="294"/>
      <c r="I16" s="293"/>
      <c r="J16" s="293"/>
      <c r="K16" s="297"/>
      <c r="L16" s="295"/>
      <c r="M16" s="264"/>
      <c r="N16" s="255"/>
      <c r="O16" s="432">
        <v>3</v>
      </c>
      <c r="P16" s="257" t="s">
        <v>74</v>
      </c>
      <c r="Q16" s="258">
        <v>0</v>
      </c>
      <c r="R16" s="249"/>
      <c r="S16" s="262"/>
      <c r="T16" s="259"/>
      <c r="U16" s="258"/>
    </row>
    <row r="17" spans="1:21" ht="15.75" customHeight="1" thickBot="1">
      <c r="A17" s="519" t="str">
        <f>星取表!AD24</f>
        <v>豊田</v>
      </c>
      <c r="B17" s="419"/>
      <c r="C17" s="435">
        <f>O16</f>
        <v>3</v>
      </c>
      <c r="D17" s="308"/>
      <c r="E17" s="293"/>
      <c r="F17" s="292"/>
      <c r="G17" s="297"/>
      <c r="H17" s="294"/>
      <c r="I17" s="293"/>
      <c r="J17" s="293"/>
      <c r="K17" s="297"/>
      <c r="L17" s="295"/>
      <c r="M17" s="272" t="s">
        <v>9</v>
      </c>
      <c r="N17" s="252">
        <v>0.44444444444444442</v>
      </c>
      <c r="O17" s="268" t="str">
        <f>$A$22</f>
        <v>大里・中島</v>
      </c>
      <c r="P17" s="253" t="s">
        <v>7</v>
      </c>
      <c r="Q17" s="269" t="str">
        <f>$A$24</f>
        <v>清水E</v>
      </c>
      <c r="R17" s="246" t="s">
        <v>142</v>
      </c>
      <c r="S17" s="247" t="s">
        <v>57</v>
      </c>
      <c r="T17" s="248" t="s">
        <v>57</v>
      </c>
      <c r="U17" s="243" t="s">
        <v>8</v>
      </c>
    </row>
    <row r="18" spans="1:21" ht="15.75" customHeight="1" thickTop="1" thickBot="1">
      <c r="A18" s="519"/>
      <c r="B18" s="428"/>
      <c r="C18" s="427" t="s">
        <v>35</v>
      </c>
      <c r="D18" s="423"/>
      <c r="E18" s="442">
        <f>O29</f>
        <v>0</v>
      </c>
      <c r="F18" s="309"/>
      <c r="G18" s="297"/>
      <c r="H18" s="294"/>
      <c r="I18" s="293"/>
      <c r="J18" s="293"/>
      <c r="K18" s="297"/>
      <c r="L18" s="295"/>
      <c r="M18" s="264"/>
      <c r="N18" s="255"/>
      <c r="O18" s="432">
        <v>4</v>
      </c>
      <c r="P18" s="257" t="s">
        <v>74</v>
      </c>
      <c r="Q18" s="258">
        <v>0</v>
      </c>
      <c r="R18" s="249"/>
      <c r="S18" s="262"/>
      <c r="T18" s="259"/>
      <c r="U18" s="258"/>
    </row>
    <row r="19" spans="1:21" ht="15.75" customHeight="1" thickTop="1">
      <c r="A19" s="517" t="str">
        <f>星取表!AE37</f>
        <v>東豊田</v>
      </c>
      <c r="B19" s="302"/>
      <c r="C19" s="343">
        <v>0.375</v>
      </c>
      <c r="D19" s="426"/>
      <c r="E19" s="444"/>
      <c r="F19" s="310"/>
      <c r="G19" s="297"/>
      <c r="H19" s="294"/>
      <c r="I19" s="543" t="s">
        <v>190</v>
      </c>
      <c r="J19" s="293"/>
      <c r="K19" s="297"/>
      <c r="L19" s="295"/>
      <c r="M19" s="272" t="s">
        <v>13</v>
      </c>
      <c r="N19" s="252">
        <v>0.51388888888888895</v>
      </c>
      <c r="O19" s="270" t="str">
        <f>$A$38</f>
        <v>チーム北部</v>
      </c>
      <c r="P19" s="253" t="s">
        <v>7</v>
      </c>
      <c r="Q19" s="271" t="str">
        <f>$A$40</f>
        <v>オール長田</v>
      </c>
      <c r="R19" s="246" t="s">
        <v>14</v>
      </c>
      <c r="S19" s="247" t="s">
        <v>143</v>
      </c>
      <c r="T19" s="248" t="s">
        <v>143</v>
      </c>
      <c r="U19" s="243" t="s">
        <v>8</v>
      </c>
    </row>
    <row r="20" spans="1:21" ht="15.75" customHeight="1" thickBot="1">
      <c r="A20" s="517"/>
      <c r="B20" s="293"/>
      <c r="C20" s="416">
        <f>Q16</f>
        <v>0</v>
      </c>
      <c r="D20" s="308"/>
      <c r="E20" s="299"/>
      <c r="F20" s="474" t="s">
        <v>149</v>
      </c>
      <c r="G20" s="424"/>
      <c r="H20" s="294"/>
      <c r="I20" s="544"/>
      <c r="J20" s="302"/>
      <c r="K20" s="297"/>
      <c r="L20" s="295"/>
      <c r="M20" s="264"/>
      <c r="N20" s="255"/>
      <c r="O20" s="256">
        <v>0</v>
      </c>
      <c r="P20" s="257" t="s">
        <v>74</v>
      </c>
      <c r="Q20" s="433">
        <v>5</v>
      </c>
      <c r="R20" s="250"/>
      <c r="S20" s="273"/>
      <c r="T20" s="274"/>
      <c r="U20" s="258"/>
    </row>
    <row r="21" spans="1:21" ht="15.75" customHeight="1" thickTop="1">
      <c r="A21" s="19"/>
      <c r="B21" s="293"/>
      <c r="C21" s="414"/>
      <c r="D21" s="308"/>
      <c r="E21" s="470">
        <v>0.44444444444444442</v>
      </c>
      <c r="F21" s="292"/>
      <c r="G21" s="416">
        <f>Q37</f>
        <v>0</v>
      </c>
      <c r="H21" s="294"/>
      <c r="I21" s="544"/>
      <c r="J21" s="303"/>
      <c r="K21" s="311"/>
      <c r="L21" s="295"/>
      <c r="M21" s="272" t="s">
        <v>14</v>
      </c>
      <c r="N21" s="252">
        <v>0.58333333333333337</v>
      </c>
      <c r="O21" s="244" t="str">
        <f>$A$44</f>
        <v>静岡翔洋</v>
      </c>
      <c r="P21" s="253" t="s">
        <v>7</v>
      </c>
      <c r="Q21" s="271" t="str">
        <f>$A$46</f>
        <v>附属</v>
      </c>
      <c r="R21" s="246" t="s">
        <v>13</v>
      </c>
      <c r="S21" s="247" t="s">
        <v>144</v>
      </c>
      <c r="T21" s="248" t="s">
        <v>144</v>
      </c>
      <c r="U21" s="243" t="s">
        <v>8</v>
      </c>
    </row>
    <row r="22" spans="1:21" ht="15.75" customHeight="1" thickBot="1">
      <c r="A22" s="521" t="str">
        <f>星取表!AD11</f>
        <v>大里・中島</v>
      </c>
      <c r="B22" s="419"/>
      <c r="C22" s="435">
        <f>O18</f>
        <v>4</v>
      </c>
      <c r="D22" s="308"/>
      <c r="E22" s="458"/>
      <c r="F22" s="292"/>
      <c r="G22" s="293"/>
      <c r="H22" s="294"/>
      <c r="I22" s="545"/>
      <c r="J22" s="297"/>
      <c r="K22" s="311"/>
      <c r="L22" s="295"/>
      <c r="M22" s="264"/>
      <c r="N22" s="255"/>
      <c r="O22" s="432">
        <v>11</v>
      </c>
      <c r="P22" s="257" t="s">
        <v>74</v>
      </c>
      <c r="Q22" s="258">
        <v>0</v>
      </c>
      <c r="R22" s="249"/>
      <c r="S22" s="262"/>
      <c r="T22" s="259"/>
      <c r="U22" s="258"/>
    </row>
    <row r="23" spans="1:21" ht="15.75" customHeight="1" thickTop="1" thickBot="1">
      <c r="A23" s="521"/>
      <c r="B23" s="293"/>
      <c r="C23" s="427" t="s">
        <v>35</v>
      </c>
      <c r="D23" s="423"/>
      <c r="E23" s="473"/>
      <c r="F23" s="292"/>
      <c r="G23" s="293"/>
      <c r="H23" s="294"/>
      <c r="I23" s="293"/>
      <c r="J23" s="297"/>
      <c r="K23" s="293"/>
      <c r="L23" s="312"/>
      <c r="M23" s="21"/>
      <c r="N23" s="13"/>
      <c r="O23" s="21"/>
      <c r="P23" s="24"/>
      <c r="Q23" s="21"/>
      <c r="R23" s="20"/>
      <c r="S23" s="21"/>
      <c r="T23" s="21"/>
      <c r="U23" s="21"/>
    </row>
    <row r="24" spans="1:21" ht="15.75" customHeight="1" thickTop="1">
      <c r="A24" s="522" t="str">
        <f>星取表!AE63</f>
        <v>清水E</v>
      </c>
      <c r="B24" s="302"/>
      <c r="C24" s="343">
        <v>0.44444444444444442</v>
      </c>
      <c r="D24" s="426"/>
      <c r="E24" s="436">
        <f>Q29</f>
        <v>2</v>
      </c>
      <c r="F24" s="292"/>
      <c r="G24" s="293"/>
      <c r="H24" s="294"/>
      <c r="I24" s="293"/>
      <c r="J24" s="313"/>
      <c r="K24" s="313"/>
      <c r="L24" s="312"/>
      <c r="M24" s="30"/>
      <c r="N24" s="9"/>
      <c r="O24" s="21"/>
      <c r="P24" s="27"/>
      <c r="Q24" s="12"/>
      <c r="R24" s="20"/>
      <c r="S24" s="21"/>
      <c r="T24" s="21"/>
      <c r="U24" s="21"/>
    </row>
    <row r="25" spans="1:21" ht="15.75" customHeight="1">
      <c r="A25" s="522"/>
      <c r="B25" s="293"/>
      <c r="C25" s="416">
        <f>Q18</f>
        <v>0</v>
      </c>
      <c r="D25" s="308"/>
      <c r="E25" s="443"/>
      <c r="F25" s="292"/>
      <c r="G25" s="293"/>
      <c r="H25" s="294"/>
      <c r="I25" s="293"/>
      <c r="J25" s="345" t="s">
        <v>15</v>
      </c>
      <c r="K25" s="299"/>
      <c r="L25" s="346" t="s">
        <v>16</v>
      </c>
      <c r="M25" s="228">
        <v>45836</v>
      </c>
      <c r="N25" s="229" t="s">
        <v>121</v>
      </c>
      <c r="O25" s="66" t="s">
        <v>3</v>
      </c>
      <c r="P25" s="541" t="s">
        <v>193</v>
      </c>
      <c r="Q25" s="542"/>
      <c r="R25" s="68" t="s">
        <v>4</v>
      </c>
      <c r="S25" s="66" t="s">
        <v>37</v>
      </c>
      <c r="T25" s="66" t="s">
        <v>37</v>
      </c>
      <c r="U25" s="67" t="s">
        <v>17</v>
      </c>
    </row>
    <row r="26" spans="1:21" ht="15.75" customHeight="1">
      <c r="A26" s="22"/>
      <c r="B26" s="293"/>
      <c r="C26" s="414"/>
      <c r="D26" s="308"/>
      <c r="E26" s="293"/>
      <c r="F26" s="292"/>
      <c r="G26" s="293"/>
      <c r="H26" s="294"/>
      <c r="I26" s="293"/>
      <c r="J26" s="344">
        <v>0.45833333333333331</v>
      </c>
      <c r="K26" s="301"/>
      <c r="L26" s="347">
        <v>0.54166666666666663</v>
      </c>
      <c r="M26" s="251" t="s">
        <v>30</v>
      </c>
      <c r="N26" s="252">
        <v>0.375</v>
      </c>
      <c r="O26" s="244" t="str">
        <f>$A$6</f>
        <v>静岡学園</v>
      </c>
      <c r="P26" s="253" t="s">
        <v>7</v>
      </c>
      <c r="Q26" s="440" t="str">
        <f>$A$12</f>
        <v>東</v>
      </c>
      <c r="R26" s="246" t="s">
        <v>140</v>
      </c>
      <c r="S26" s="247" t="s">
        <v>141</v>
      </c>
      <c r="T26" s="248" t="s">
        <v>141</v>
      </c>
      <c r="U26" s="243" t="s">
        <v>8</v>
      </c>
    </row>
    <row r="27" spans="1:21" ht="15.75" customHeight="1">
      <c r="A27" s="2"/>
      <c r="B27" s="293"/>
      <c r="C27" s="291"/>
      <c r="D27" s="308"/>
      <c r="E27" s="293"/>
      <c r="F27" s="292"/>
      <c r="G27" s="293"/>
      <c r="H27" s="294"/>
      <c r="I27" s="293"/>
      <c r="J27" s="314"/>
      <c r="K27" s="297"/>
      <c r="L27" s="315"/>
      <c r="M27" s="254"/>
      <c r="N27" s="255"/>
      <c r="O27" s="432">
        <v>23</v>
      </c>
      <c r="P27" s="257" t="s">
        <v>74</v>
      </c>
      <c r="Q27" s="258">
        <v>0</v>
      </c>
      <c r="R27" s="249"/>
      <c r="S27" s="262"/>
      <c r="T27" s="259"/>
      <c r="U27" s="258"/>
    </row>
    <row r="28" spans="1:21" ht="15.75" customHeight="1" thickBot="1">
      <c r="A28" s="520" t="s">
        <v>65</v>
      </c>
      <c r="B28" s="419"/>
      <c r="C28" s="435">
        <f>O6</f>
        <v>3</v>
      </c>
      <c r="D28" s="308"/>
      <c r="E28" s="293"/>
      <c r="F28" s="292"/>
      <c r="G28" s="293"/>
      <c r="H28" s="294"/>
      <c r="I28" s="293"/>
      <c r="J28" s="297"/>
      <c r="K28" s="297"/>
      <c r="L28" s="295"/>
      <c r="M28" s="251" t="s">
        <v>31</v>
      </c>
      <c r="N28" s="252">
        <v>0.44444444444444442</v>
      </c>
      <c r="O28" s="266" t="str">
        <f>$A$17</f>
        <v>豊田</v>
      </c>
      <c r="P28" s="253" t="s">
        <v>7</v>
      </c>
      <c r="Q28" s="276" t="str">
        <f>$A$22</f>
        <v>大里・中島</v>
      </c>
      <c r="R28" s="246" t="s">
        <v>142</v>
      </c>
      <c r="S28" s="247" t="s">
        <v>57</v>
      </c>
      <c r="T28" s="248" t="s">
        <v>57</v>
      </c>
      <c r="U28" s="243" t="s">
        <v>8</v>
      </c>
    </row>
    <row r="29" spans="1:21" ht="15.75" customHeight="1" thickTop="1" thickBot="1">
      <c r="A29" s="520"/>
      <c r="B29" s="293"/>
      <c r="C29" s="425" t="s">
        <v>72</v>
      </c>
      <c r="D29" s="423"/>
      <c r="E29" s="435">
        <f>O33</f>
        <v>8</v>
      </c>
      <c r="F29" s="292"/>
      <c r="G29" s="293"/>
      <c r="H29" s="294"/>
      <c r="I29" s="293"/>
      <c r="J29" s="297"/>
      <c r="K29" s="297"/>
      <c r="L29" s="295"/>
      <c r="M29" s="254"/>
      <c r="N29" s="255"/>
      <c r="O29" s="256">
        <v>0</v>
      </c>
      <c r="P29" s="257" t="s">
        <v>74</v>
      </c>
      <c r="Q29" s="433">
        <v>2</v>
      </c>
      <c r="R29" s="249"/>
      <c r="S29" s="262"/>
      <c r="T29" s="259"/>
      <c r="U29" s="258"/>
    </row>
    <row r="30" spans="1:21" ht="15.75" customHeight="1" thickTop="1">
      <c r="A30" s="521" t="str">
        <f>星取表!AF11</f>
        <v>南</v>
      </c>
      <c r="B30" s="302"/>
      <c r="C30" s="341">
        <v>0.375</v>
      </c>
      <c r="D30" s="426"/>
      <c r="E30" s="457"/>
      <c r="F30" s="309"/>
      <c r="G30" s="293"/>
      <c r="H30" s="322"/>
      <c r="I30" s="450"/>
      <c r="J30" s="297"/>
      <c r="K30" s="297"/>
      <c r="L30" s="295"/>
      <c r="M30" s="251" t="s">
        <v>32</v>
      </c>
      <c r="N30" s="252">
        <v>0.51388888888888895</v>
      </c>
      <c r="O30" s="438" t="str">
        <f>$A$40</f>
        <v>オール長田</v>
      </c>
      <c r="P30" s="253" t="s">
        <v>7</v>
      </c>
      <c r="Q30" s="253" t="str">
        <f>$A$44</f>
        <v>静岡翔洋</v>
      </c>
      <c r="R30" s="246" t="s">
        <v>14</v>
      </c>
      <c r="S30" s="247" t="s">
        <v>143</v>
      </c>
      <c r="T30" s="248" t="s">
        <v>143</v>
      </c>
      <c r="U30" s="243" t="s">
        <v>8</v>
      </c>
    </row>
    <row r="31" spans="1:21" ht="15.75" customHeight="1" thickBot="1">
      <c r="A31" s="521"/>
      <c r="B31" s="293"/>
      <c r="C31" s="416">
        <f>Q6</f>
        <v>0</v>
      </c>
      <c r="D31" s="308"/>
      <c r="E31" s="458"/>
      <c r="F31" s="459" t="s">
        <v>42</v>
      </c>
      <c r="G31" s="435">
        <f>O41</f>
        <v>2</v>
      </c>
      <c r="H31" s="322"/>
      <c r="I31" s="476" t="s">
        <v>188</v>
      </c>
      <c r="J31" s="305"/>
      <c r="K31" s="311"/>
      <c r="L31" s="295"/>
      <c r="M31" s="275"/>
      <c r="N31" s="255"/>
      <c r="O31" s="257">
        <v>0</v>
      </c>
      <c r="P31" s="257" t="s">
        <v>136</v>
      </c>
      <c r="Q31" s="433">
        <v>6</v>
      </c>
      <c r="R31" s="250"/>
      <c r="S31" s="273"/>
      <c r="T31" s="274"/>
      <c r="U31" s="258"/>
    </row>
    <row r="32" spans="1:21" ht="15.75" customHeight="1" thickTop="1">
      <c r="A32" s="19"/>
      <c r="B32" s="293"/>
      <c r="C32" s="414"/>
      <c r="D32" s="308"/>
      <c r="E32" s="340">
        <v>0.58333333333333337</v>
      </c>
      <c r="F32" s="292"/>
      <c r="G32" s="461"/>
      <c r="H32" s="322"/>
      <c r="I32" s="476" t="s">
        <v>189</v>
      </c>
      <c r="J32" s="293"/>
      <c r="K32" s="297"/>
      <c r="L32" s="295"/>
      <c r="M32" s="263" t="s">
        <v>33</v>
      </c>
      <c r="N32" s="252">
        <v>0.58333333333333337</v>
      </c>
      <c r="O32" s="244" t="str">
        <f>$A$28</f>
        <v>常葉橘</v>
      </c>
      <c r="P32" s="253" t="s">
        <v>7</v>
      </c>
      <c r="Q32" s="439" t="str">
        <f>$A$33</f>
        <v>安東</v>
      </c>
      <c r="R32" s="246" t="s">
        <v>13</v>
      </c>
      <c r="S32" s="247" t="s">
        <v>144</v>
      </c>
      <c r="T32" s="248" t="s">
        <v>144</v>
      </c>
      <c r="U32" s="243" t="s">
        <v>8</v>
      </c>
    </row>
    <row r="33" spans="1:21" ht="15.75" customHeight="1" thickBot="1">
      <c r="A33" s="517" t="str">
        <f>星取表!AD37</f>
        <v>安東</v>
      </c>
      <c r="B33" s="419"/>
      <c r="C33" s="435">
        <f>O12</f>
        <v>4</v>
      </c>
      <c r="D33" s="308"/>
      <c r="E33" s="301"/>
      <c r="F33" s="292"/>
      <c r="G33" s="462"/>
      <c r="H33" s="322"/>
      <c r="I33" s="451"/>
      <c r="J33" s="293"/>
      <c r="K33" s="297"/>
      <c r="L33" s="295"/>
      <c r="M33" s="264"/>
      <c r="N33" s="255"/>
      <c r="O33" s="432">
        <v>8</v>
      </c>
      <c r="P33" s="257" t="s">
        <v>74</v>
      </c>
      <c r="Q33" s="258">
        <v>1</v>
      </c>
      <c r="R33" s="249"/>
      <c r="S33" s="262"/>
      <c r="T33" s="259"/>
      <c r="U33" s="258"/>
    </row>
    <row r="34" spans="1:21" ht="15.75" customHeight="1" thickTop="1" thickBot="1">
      <c r="A34" s="517"/>
      <c r="B34" s="293"/>
      <c r="C34" s="425" t="s">
        <v>72</v>
      </c>
      <c r="D34" s="423"/>
      <c r="E34" s="424"/>
      <c r="F34" s="292"/>
      <c r="G34" s="463"/>
      <c r="H34" s="316"/>
      <c r="I34" s="306"/>
      <c r="J34" s="293"/>
      <c r="K34" s="297"/>
      <c r="L34" s="295"/>
      <c r="M34" s="26"/>
      <c r="N34" s="29"/>
      <c r="O34" s="26"/>
      <c r="P34" s="39"/>
      <c r="Q34" s="26"/>
      <c r="R34" s="39"/>
      <c r="S34" s="35"/>
      <c r="T34" s="35"/>
      <c r="U34" s="35"/>
    </row>
    <row r="35" spans="1:21" ht="15.75" customHeight="1" thickTop="1">
      <c r="A35" s="518" t="str">
        <f>星取表!AE50</f>
        <v>清水C</v>
      </c>
      <c r="B35" s="302"/>
      <c r="C35" s="341">
        <v>0.58333333333333337</v>
      </c>
      <c r="D35" s="307"/>
      <c r="E35" s="445">
        <f>Q33</f>
        <v>1</v>
      </c>
      <c r="F35" s="292"/>
      <c r="G35" s="464"/>
      <c r="H35" s="460"/>
      <c r="I35" s="298"/>
      <c r="J35" s="293"/>
      <c r="K35" s="297"/>
      <c r="L35" s="295"/>
      <c r="M35" s="145">
        <v>45837</v>
      </c>
      <c r="N35" s="73" t="s">
        <v>134</v>
      </c>
      <c r="O35" s="66" t="s">
        <v>3</v>
      </c>
      <c r="P35" s="541" t="s">
        <v>192</v>
      </c>
      <c r="Q35" s="542"/>
      <c r="R35" s="68" t="s">
        <v>38</v>
      </c>
      <c r="S35" s="66" t="s">
        <v>37</v>
      </c>
      <c r="T35" s="66" t="s">
        <v>37</v>
      </c>
      <c r="U35" s="67" t="s">
        <v>39</v>
      </c>
    </row>
    <row r="36" spans="1:21" ht="15.75" customHeight="1" thickBot="1">
      <c r="A36" s="518"/>
      <c r="B36" s="293"/>
      <c r="C36" s="416">
        <f>Q12</f>
        <v>0</v>
      </c>
      <c r="D36" s="308"/>
      <c r="E36" s="293"/>
      <c r="F36" s="292"/>
      <c r="G36" s="465">
        <v>0.51388888888888895</v>
      </c>
      <c r="H36" s="466"/>
      <c r="I36" s="422"/>
      <c r="J36" s="422"/>
      <c r="K36" s="424"/>
      <c r="L36" s="295"/>
      <c r="M36" s="251" t="s">
        <v>34</v>
      </c>
      <c r="N36" s="252">
        <v>0.375</v>
      </c>
      <c r="O36" s="244" t="str">
        <f>$A$6</f>
        <v>静岡学園</v>
      </c>
      <c r="P36" s="253" t="s">
        <v>7</v>
      </c>
      <c r="Q36" s="276" t="str">
        <f>$A$22</f>
        <v>大里・中島</v>
      </c>
      <c r="R36" s="246" t="s">
        <v>140</v>
      </c>
      <c r="S36" s="248" t="s">
        <v>141</v>
      </c>
      <c r="T36" s="248" t="s">
        <v>141</v>
      </c>
      <c r="U36" s="243" t="s">
        <v>8</v>
      </c>
    </row>
    <row r="37" spans="1:21" ht="15.75" customHeight="1" thickTop="1">
      <c r="A37" s="19"/>
      <c r="B37" s="293"/>
      <c r="C37" s="437"/>
      <c r="D37" s="308"/>
      <c r="E37" s="293"/>
      <c r="F37" s="292"/>
      <c r="G37" s="297"/>
      <c r="H37" s="294"/>
      <c r="I37" s="293"/>
      <c r="J37" s="293"/>
      <c r="K37" s="293"/>
      <c r="L37" s="295"/>
      <c r="M37" s="254"/>
      <c r="N37" s="255"/>
      <c r="O37" s="432">
        <v>4</v>
      </c>
      <c r="P37" s="257" t="s">
        <v>74</v>
      </c>
      <c r="Q37" s="258">
        <v>0</v>
      </c>
      <c r="R37" s="249"/>
      <c r="S37" s="259"/>
      <c r="T37" s="259"/>
      <c r="U37" s="258"/>
    </row>
    <row r="38" spans="1:21" ht="15.75" customHeight="1">
      <c r="A38" s="518" t="str">
        <f>星取表!AD50</f>
        <v>チーム北部</v>
      </c>
      <c r="B38" s="302"/>
      <c r="C38" s="415">
        <f>O20</f>
        <v>0</v>
      </c>
      <c r="D38" s="308"/>
      <c r="E38" s="293"/>
      <c r="F38" s="292"/>
      <c r="G38" s="297"/>
      <c r="H38" s="294"/>
      <c r="I38" s="293"/>
      <c r="J38" s="293"/>
      <c r="K38" s="293"/>
      <c r="L38" s="295"/>
      <c r="M38" s="260" t="s">
        <v>44</v>
      </c>
      <c r="N38" s="261">
        <v>0.44444444444444442</v>
      </c>
      <c r="O38" s="440" t="str">
        <f>$A$12</f>
        <v>東</v>
      </c>
      <c r="P38" s="253" t="s">
        <v>7</v>
      </c>
      <c r="Q38" s="438" t="str">
        <f>$A$17</f>
        <v>豊田</v>
      </c>
      <c r="R38" s="246" t="s">
        <v>162</v>
      </c>
      <c r="S38" s="248" t="s">
        <v>6</v>
      </c>
      <c r="T38" s="248" t="s">
        <v>6</v>
      </c>
      <c r="U38" s="243" t="s">
        <v>8</v>
      </c>
    </row>
    <row r="39" spans="1:21" ht="15.75" customHeight="1" thickBot="1">
      <c r="A39" s="518"/>
      <c r="B39" s="293"/>
      <c r="C39" s="245" t="s">
        <v>35</v>
      </c>
      <c r="D39" s="421"/>
      <c r="E39" s="442">
        <f>O31</f>
        <v>0</v>
      </c>
      <c r="F39" s="309"/>
      <c r="G39" s="297"/>
      <c r="H39" s="294"/>
      <c r="I39" s="293"/>
      <c r="J39" s="293"/>
      <c r="K39" s="293"/>
      <c r="L39" s="295"/>
      <c r="M39" s="254"/>
      <c r="N39" s="255"/>
      <c r="O39" s="432">
        <v>0</v>
      </c>
      <c r="P39" s="257" t="s">
        <v>167</v>
      </c>
      <c r="Q39" s="441">
        <v>0</v>
      </c>
      <c r="R39" s="249" t="s">
        <v>163</v>
      </c>
      <c r="S39" s="259"/>
      <c r="T39" s="259"/>
      <c r="U39" s="258"/>
    </row>
    <row r="40" spans="1:21" ht="15.75" customHeight="1" thickTop="1" thickBot="1">
      <c r="A40" s="519" t="str">
        <f>星取表!AE24</f>
        <v>オール長田</v>
      </c>
      <c r="B40" s="419"/>
      <c r="C40" s="420">
        <v>0.51388888888888895</v>
      </c>
      <c r="D40" s="307"/>
      <c r="E40" s="297"/>
      <c r="F40" s="300"/>
      <c r="G40" s="297"/>
      <c r="H40" s="322"/>
      <c r="I40" s="317"/>
      <c r="J40" s="318" t="s">
        <v>18</v>
      </c>
      <c r="K40" s="295"/>
      <c r="L40" s="295"/>
      <c r="M40" s="251" t="s">
        <v>45</v>
      </c>
      <c r="N40" s="252">
        <v>0.51388888888888895</v>
      </c>
      <c r="O40" s="244" t="str">
        <f>$A$28</f>
        <v>常葉橘</v>
      </c>
      <c r="P40" s="253" t="s">
        <v>7</v>
      </c>
      <c r="Q40" s="253" t="str">
        <f>$A$44</f>
        <v>静岡翔洋</v>
      </c>
      <c r="R40" s="246" t="s">
        <v>14</v>
      </c>
      <c r="S40" s="247" t="s">
        <v>14</v>
      </c>
      <c r="T40" s="248" t="s">
        <v>14</v>
      </c>
      <c r="U40" s="243" t="s">
        <v>8</v>
      </c>
    </row>
    <row r="41" spans="1:21" ht="15.75" customHeight="1" thickTop="1">
      <c r="A41" s="519"/>
      <c r="B41" s="293"/>
      <c r="C41" s="436">
        <f>Q20</f>
        <v>5</v>
      </c>
      <c r="D41" s="308"/>
      <c r="E41" s="297"/>
      <c r="F41" s="319"/>
      <c r="G41" s="297"/>
      <c r="H41" s="322"/>
      <c r="I41" s="535" t="str">
        <f>$A$12</f>
        <v>東</v>
      </c>
      <c r="J41" s="536"/>
      <c r="K41" s="320"/>
      <c r="L41" s="295"/>
      <c r="M41" s="256"/>
      <c r="N41" s="254"/>
      <c r="O41" s="432">
        <v>2</v>
      </c>
      <c r="P41" s="257" t="s">
        <v>74</v>
      </c>
      <c r="Q41" s="257">
        <v>1</v>
      </c>
      <c r="R41" s="249"/>
      <c r="S41" s="257"/>
      <c r="T41" s="262"/>
      <c r="U41" s="258"/>
    </row>
    <row r="42" spans="1:21" ht="15.75" customHeight="1" thickBot="1">
      <c r="A42" s="22"/>
      <c r="B42" s="293"/>
      <c r="C42" s="414"/>
      <c r="D42" s="308"/>
      <c r="E42" s="299"/>
      <c r="F42" s="456" t="s">
        <v>43</v>
      </c>
      <c r="G42" s="424"/>
      <c r="H42" s="294"/>
      <c r="I42" s="295"/>
      <c r="J42" s="295"/>
      <c r="K42" s="349">
        <v>0.375</v>
      </c>
      <c r="L42" s="348" t="s">
        <v>19</v>
      </c>
      <c r="M42" s="263" t="s">
        <v>20</v>
      </c>
      <c r="N42" s="252">
        <v>0.58333333333333337</v>
      </c>
      <c r="O42" s="439" t="str">
        <f>$A$33</f>
        <v>安東</v>
      </c>
      <c r="P42" s="253" t="s">
        <v>7</v>
      </c>
      <c r="Q42" s="438" t="str">
        <f>$A$40</f>
        <v>オール長田</v>
      </c>
      <c r="R42" s="246" t="s">
        <v>164</v>
      </c>
      <c r="S42" s="247" t="s">
        <v>13</v>
      </c>
      <c r="T42" s="248" t="s">
        <v>13</v>
      </c>
      <c r="U42" s="243" t="s">
        <v>8</v>
      </c>
    </row>
    <row r="43" spans="1:21" ht="15.75" customHeight="1" thickTop="1">
      <c r="A43" s="2"/>
      <c r="B43" s="291"/>
      <c r="C43" s="291"/>
      <c r="D43" s="308"/>
      <c r="E43" s="453">
        <v>0.51388888888888895</v>
      </c>
      <c r="F43" s="292"/>
      <c r="G43" s="416">
        <f>Q41</f>
        <v>1</v>
      </c>
      <c r="H43" s="322"/>
      <c r="I43" s="317"/>
      <c r="J43" s="318" t="s">
        <v>21</v>
      </c>
      <c r="K43" s="449"/>
      <c r="L43" s="321"/>
      <c r="M43" s="264"/>
      <c r="N43" s="255"/>
      <c r="O43" s="432">
        <v>2</v>
      </c>
      <c r="P43" s="257" t="s">
        <v>74</v>
      </c>
      <c r="Q43" s="258">
        <v>0</v>
      </c>
      <c r="R43" s="249" t="s">
        <v>165</v>
      </c>
      <c r="S43" s="259"/>
      <c r="T43" s="259"/>
      <c r="U43" s="258"/>
    </row>
    <row r="44" spans="1:21" ht="15.75" customHeight="1" thickBot="1">
      <c r="A44" s="520" t="s">
        <v>64</v>
      </c>
      <c r="B44" s="417"/>
      <c r="C44" s="435">
        <f>O22</f>
        <v>11</v>
      </c>
      <c r="D44" s="308"/>
      <c r="E44" s="454"/>
      <c r="F44" s="292"/>
      <c r="G44" s="293"/>
      <c r="H44" s="322"/>
      <c r="I44" s="539" t="str">
        <f>$A$33</f>
        <v>安東</v>
      </c>
      <c r="J44" s="540"/>
      <c r="K44" s="295"/>
      <c r="L44" s="295"/>
      <c r="N44" s="233"/>
      <c r="O44" s="233"/>
      <c r="P44" s="21"/>
      <c r="Q44" s="21"/>
      <c r="R44" s="233"/>
      <c r="S44" s="233"/>
      <c r="T44" s="21"/>
      <c r="U44" s="233"/>
    </row>
    <row r="45" spans="1:21" ht="15.75" customHeight="1" thickTop="1" thickBot="1">
      <c r="A45" s="520"/>
      <c r="B45" s="298"/>
      <c r="C45" s="418" t="s">
        <v>35</v>
      </c>
      <c r="D45" s="423"/>
      <c r="E45" s="455"/>
      <c r="F45" s="292"/>
      <c r="G45" s="293"/>
      <c r="H45" s="294"/>
      <c r="I45" s="293"/>
      <c r="J45" s="293"/>
      <c r="K45" s="293"/>
      <c r="L45" s="293"/>
      <c r="M45" s="144">
        <v>45843</v>
      </c>
      <c r="N45" s="74" t="s">
        <v>133</v>
      </c>
      <c r="O45" s="66" t="s">
        <v>3</v>
      </c>
      <c r="P45" s="541" t="s">
        <v>191</v>
      </c>
      <c r="Q45" s="542"/>
      <c r="R45" s="68" t="s">
        <v>38</v>
      </c>
      <c r="S45" s="66" t="s">
        <v>37</v>
      </c>
      <c r="T45" s="66" t="s">
        <v>37</v>
      </c>
      <c r="U45" s="67" t="s">
        <v>39</v>
      </c>
    </row>
    <row r="46" spans="1:21" ht="15.75" customHeight="1" thickTop="1">
      <c r="A46" s="519" t="str">
        <f>星取表!AF24</f>
        <v>附属</v>
      </c>
      <c r="B46" s="304"/>
      <c r="C46" s="343">
        <v>0.58333333333333337</v>
      </c>
      <c r="D46" s="308"/>
      <c r="E46" s="436">
        <f>Q31</f>
        <v>6</v>
      </c>
      <c r="F46" s="292"/>
      <c r="G46" s="293"/>
      <c r="H46" s="294"/>
      <c r="I46" s="293"/>
      <c r="J46" s="293"/>
      <c r="K46" s="293"/>
      <c r="L46" s="293"/>
      <c r="M46" s="251" t="s">
        <v>137</v>
      </c>
      <c r="N46" s="252">
        <v>0.375</v>
      </c>
      <c r="O46" s="440" t="str">
        <f>$A$12</f>
        <v>東</v>
      </c>
      <c r="P46" s="265" t="s">
        <v>7</v>
      </c>
      <c r="Q46" s="439" t="str">
        <f>$A$33</f>
        <v>安東</v>
      </c>
      <c r="R46" s="246" t="s">
        <v>168</v>
      </c>
      <c r="S46" s="247" t="s">
        <v>172</v>
      </c>
      <c r="T46" s="247" t="s">
        <v>174</v>
      </c>
      <c r="U46" s="243" t="s">
        <v>176</v>
      </c>
    </row>
    <row r="47" spans="1:21" ht="15.75" customHeight="1">
      <c r="A47" s="519"/>
      <c r="B47" s="293"/>
      <c r="C47" s="416">
        <f>Q22</f>
        <v>0</v>
      </c>
      <c r="D47" s="307"/>
      <c r="E47" s="293"/>
      <c r="F47" s="292"/>
      <c r="G47" s="293"/>
      <c r="H47" s="322"/>
      <c r="I47" s="323"/>
      <c r="J47" s="323"/>
      <c r="K47" s="323"/>
      <c r="L47" s="295"/>
      <c r="M47" s="254"/>
      <c r="N47" s="264"/>
      <c r="O47" s="265"/>
      <c r="P47" s="257" t="s">
        <v>74</v>
      </c>
      <c r="Q47" s="265"/>
      <c r="R47" s="249" t="s">
        <v>165</v>
      </c>
      <c r="S47" s="262" t="s">
        <v>173</v>
      </c>
      <c r="T47" s="262" t="s">
        <v>175</v>
      </c>
      <c r="U47" s="258" t="s">
        <v>177</v>
      </c>
    </row>
    <row r="48" spans="1:21" ht="15.75" customHeight="1">
      <c r="A48" s="515"/>
      <c r="C48" s="232"/>
      <c r="D48" s="10"/>
      <c r="G48" s="25"/>
      <c r="H48" s="25"/>
      <c r="I48" s="238"/>
      <c r="J48" s="237"/>
      <c r="K48" s="239"/>
      <c r="L48" s="25"/>
      <c r="M48" s="251" t="s">
        <v>138</v>
      </c>
      <c r="N48" s="252">
        <v>0.45833333333333331</v>
      </c>
      <c r="O48" s="656" t="str">
        <f>$A$22</f>
        <v>大里・中島</v>
      </c>
      <c r="P48" s="253" t="s">
        <v>7</v>
      </c>
      <c r="Q48" s="253" t="str">
        <f>$A$44</f>
        <v>静岡翔洋</v>
      </c>
      <c r="R48" s="246" t="s">
        <v>166</v>
      </c>
      <c r="S48" s="247" t="s">
        <v>178</v>
      </c>
      <c r="T48" s="247" t="s">
        <v>179</v>
      </c>
      <c r="U48" s="243" t="s">
        <v>181</v>
      </c>
    </row>
    <row r="49" spans="1:21" ht="15.75" customHeight="1" thickBot="1">
      <c r="A49" s="515"/>
      <c r="C49" s="11"/>
      <c r="D49" s="14"/>
      <c r="E49" s="284" t="s">
        <v>22</v>
      </c>
      <c r="F49" s="285"/>
      <c r="G49" s="435">
        <f>O39</f>
        <v>0</v>
      </c>
      <c r="H49" s="286"/>
      <c r="I49" s="240"/>
      <c r="J49" s="237"/>
      <c r="K49" s="241"/>
      <c r="L49" s="237"/>
      <c r="M49" s="254"/>
      <c r="N49" s="255"/>
      <c r="O49" s="256"/>
      <c r="P49" s="257" t="s">
        <v>74</v>
      </c>
      <c r="Q49" s="258"/>
      <c r="R49" s="249" t="s">
        <v>169</v>
      </c>
      <c r="S49" s="262" t="s">
        <v>69</v>
      </c>
      <c r="T49" s="262" t="s">
        <v>180</v>
      </c>
      <c r="U49" s="258" t="s">
        <v>182</v>
      </c>
    </row>
    <row r="50" spans="1:21" ht="15.75" customHeight="1" thickTop="1" thickBot="1">
      <c r="A50" s="2"/>
      <c r="D50" s="6"/>
      <c r="E50" s="535" t="s">
        <v>187</v>
      </c>
      <c r="F50" s="536"/>
      <c r="G50" s="475" t="s">
        <v>185</v>
      </c>
      <c r="H50" s="447"/>
      <c r="I50" s="240"/>
      <c r="J50" s="237"/>
      <c r="K50" s="242"/>
      <c r="L50" s="31"/>
      <c r="M50" s="251" t="s">
        <v>139</v>
      </c>
      <c r="N50" s="252">
        <v>0.54166666666666663</v>
      </c>
      <c r="O50" s="244" t="str">
        <f>$A$6</f>
        <v>静岡学園</v>
      </c>
      <c r="P50" s="253" t="s">
        <v>7</v>
      </c>
      <c r="Q50" s="253" t="str">
        <f>$A$28</f>
        <v>常葉橘</v>
      </c>
      <c r="R50" s="246" t="s">
        <v>170</v>
      </c>
      <c r="S50" s="247" t="s">
        <v>183</v>
      </c>
      <c r="T50" s="247" t="s">
        <v>184</v>
      </c>
      <c r="U50" s="243" t="s">
        <v>172</v>
      </c>
    </row>
    <row r="51" spans="1:21" ht="15.75" customHeight="1" thickTop="1">
      <c r="A51" s="2"/>
      <c r="B51" s="36"/>
      <c r="C51" s="36"/>
      <c r="D51" s="36"/>
      <c r="E51" s="286"/>
      <c r="F51" s="287"/>
      <c r="G51" s="351">
        <v>0.44444444444444442</v>
      </c>
      <c r="H51" s="352" t="s">
        <v>23</v>
      </c>
      <c r="I51" s="231"/>
      <c r="J51" s="240"/>
      <c r="K51" s="240"/>
      <c r="L51" s="25"/>
      <c r="M51" s="254"/>
      <c r="N51" s="255"/>
      <c r="O51" s="256"/>
      <c r="P51" s="257" t="s">
        <v>74</v>
      </c>
      <c r="Q51" s="258"/>
      <c r="R51" s="249" t="s">
        <v>171</v>
      </c>
      <c r="S51" s="259" t="s">
        <v>58</v>
      </c>
      <c r="T51" s="259" t="s">
        <v>71</v>
      </c>
      <c r="U51" s="258" t="s">
        <v>173</v>
      </c>
    </row>
    <row r="52" spans="1:21" ht="15.75" customHeight="1" thickBot="1">
      <c r="A52" s="2"/>
      <c r="B52" s="36"/>
      <c r="C52" s="36"/>
      <c r="D52" s="36"/>
      <c r="E52" s="288" t="s">
        <v>24</v>
      </c>
      <c r="F52" s="285"/>
      <c r="G52" s="452" t="s">
        <v>186</v>
      </c>
      <c r="H52" s="286"/>
      <c r="M52" s="231"/>
      <c r="N52" s="232"/>
      <c r="O52" s="233"/>
      <c r="P52" s="230"/>
      <c r="Q52" s="233"/>
      <c r="R52" s="230"/>
      <c r="S52" s="234"/>
      <c r="T52" s="234"/>
      <c r="U52" s="234"/>
    </row>
    <row r="53" spans="1:21" ht="15.75" customHeight="1" thickTop="1">
      <c r="A53" s="2"/>
      <c r="B53" s="36"/>
      <c r="C53" s="36"/>
      <c r="D53" s="36"/>
      <c r="E53" s="537" t="str">
        <f>$A$17</f>
        <v>豊田</v>
      </c>
      <c r="F53" s="538"/>
      <c r="G53" s="445">
        <f>Q39</f>
        <v>0</v>
      </c>
      <c r="H53" s="286"/>
      <c r="M53" s="231"/>
      <c r="N53" s="232"/>
      <c r="O53" s="233"/>
      <c r="P53" s="230"/>
      <c r="Q53" s="233"/>
      <c r="R53" s="235"/>
      <c r="S53" s="236"/>
      <c r="T53" s="236"/>
      <c r="U53" s="236"/>
    </row>
    <row r="54" spans="1:21" ht="15.75" customHeight="1">
      <c r="A54" s="32"/>
      <c r="B54" s="36"/>
      <c r="C54" s="36"/>
      <c r="D54" s="36"/>
      <c r="E54" s="289"/>
      <c r="F54" s="287"/>
      <c r="G54" s="286"/>
      <c r="H54" s="286"/>
    </row>
    <row r="55" spans="1:21" ht="15.75" customHeight="1" thickBot="1">
      <c r="A55" s="1"/>
      <c r="B55" s="36"/>
      <c r="C55" s="36"/>
      <c r="D55" s="36"/>
      <c r="E55" s="288" t="s">
        <v>25</v>
      </c>
      <c r="F55" s="285"/>
      <c r="G55" s="435">
        <f>O43</f>
        <v>2</v>
      </c>
      <c r="H55" s="286"/>
    </row>
    <row r="56" spans="1:21" ht="15.75" customHeight="1" thickTop="1" thickBot="1">
      <c r="A56" s="33"/>
      <c r="B56" s="36"/>
      <c r="C56" s="36"/>
      <c r="D56" s="36"/>
      <c r="E56" s="539" t="str">
        <f>$A$33</f>
        <v>安東</v>
      </c>
      <c r="F56" s="540"/>
      <c r="G56" s="446"/>
      <c r="H56" s="448"/>
      <c r="M56" s="21"/>
      <c r="N56" s="21"/>
      <c r="O56" s="21"/>
      <c r="P56" s="21"/>
    </row>
    <row r="57" spans="1:21" ht="15.75" customHeight="1" thickTop="1">
      <c r="A57" s="34"/>
      <c r="E57" s="289"/>
      <c r="F57" s="287"/>
      <c r="G57" s="350">
        <v>0.58333333333333337</v>
      </c>
      <c r="H57" s="352" t="s">
        <v>26</v>
      </c>
    </row>
    <row r="58" spans="1:21" ht="15.75" customHeight="1">
      <c r="A58" s="34"/>
      <c r="B58" s="25"/>
      <c r="C58" s="25"/>
      <c r="D58" s="25"/>
      <c r="E58" s="288" t="s">
        <v>27</v>
      </c>
      <c r="F58" s="285"/>
      <c r="G58" s="290"/>
      <c r="H58" s="286"/>
    </row>
    <row r="59" spans="1:21" ht="15.75" customHeight="1">
      <c r="A59" s="33"/>
      <c r="B59" s="25"/>
      <c r="C59" s="25"/>
      <c r="D59" s="25"/>
      <c r="E59" s="537" t="str">
        <f>$A$40</f>
        <v>オール長田</v>
      </c>
      <c r="F59" s="538"/>
      <c r="G59" s="445">
        <f>Q43</f>
        <v>0</v>
      </c>
      <c r="H59" s="25"/>
    </row>
    <row r="60" spans="1:21" ht="15.75" customHeight="1"/>
  </sheetData>
  <mergeCells count="40">
    <mergeCell ref="P45:Q45"/>
    <mergeCell ref="I41:J41"/>
    <mergeCell ref="I19:I22"/>
    <mergeCell ref="P4:Q4"/>
    <mergeCell ref="P14:Q14"/>
    <mergeCell ref="P25:Q25"/>
    <mergeCell ref="P35:Q35"/>
    <mergeCell ref="J6:L6"/>
    <mergeCell ref="E50:F50"/>
    <mergeCell ref="E53:F53"/>
    <mergeCell ref="E56:F56"/>
    <mergeCell ref="E59:F59"/>
    <mergeCell ref="I44:J44"/>
    <mergeCell ref="A8:A9"/>
    <mergeCell ref="A12:A13"/>
    <mergeCell ref="A14:A15"/>
    <mergeCell ref="J1:L1"/>
    <mergeCell ref="A1:B1"/>
    <mergeCell ref="E1:F1"/>
    <mergeCell ref="G1:H1"/>
    <mergeCell ref="E3:F3"/>
    <mergeCell ref="G3:H3"/>
    <mergeCell ref="C3:D3"/>
    <mergeCell ref="C1:D1"/>
    <mergeCell ref="A48:A49"/>
    <mergeCell ref="J3:L3"/>
    <mergeCell ref="A33:A34"/>
    <mergeCell ref="A35:A36"/>
    <mergeCell ref="A38:A39"/>
    <mergeCell ref="A40:A41"/>
    <mergeCell ref="A44:A45"/>
    <mergeCell ref="A46:A47"/>
    <mergeCell ref="A17:A18"/>
    <mergeCell ref="A19:A20"/>
    <mergeCell ref="A22:A23"/>
    <mergeCell ref="A24:A25"/>
    <mergeCell ref="A28:A29"/>
    <mergeCell ref="A30:A31"/>
    <mergeCell ref="J5:L5"/>
    <mergeCell ref="A6:A7"/>
  </mergeCells>
  <phoneticPr fontId="2"/>
  <pageMargins left="0.39370078740157483" right="0.23622047244094491" top="0.23622047244094491" bottom="0.23622047244094491" header="0.35433070866141736" footer="0.19685039370078741"/>
  <pageSetup paperSize="9" scale="82" orientation="portrait" blackAndWhite="1" r:id="rId1"/>
  <colBreaks count="1" manualBreakCount="1">
    <brk id="12" max="6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BA80"/>
  <sheetViews>
    <sheetView view="pageBreakPreview" zoomScale="85" zoomScaleNormal="85" zoomScaleSheetLayoutView="85" workbookViewId="0">
      <selection activeCell="A4" sqref="A4"/>
    </sheetView>
  </sheetViews>
  <sheetFormatPr defaultRowHeight="30"/>
  <cols>
    <col min="1" max="22" width="4.625" style="75" customWidth="1"/>
    <col min="23" max="26" width="4.625" style="81" customWidth="1"/>
    <col min="27" max="27" width="3.625" style="81" customWidth="1"/>
    <col min="28" max="28" width="5" style="81" customWidth="1"/>
    <col min="29" max="29" width="4.625" style="81" customWidth="1"/>
    <col min="30" max="31" width="9" style="81" customWidth="1"/>
    <col min="32" max="32" width="7.125" style="75" customWidth="1"/>
    <col min="33" max="35" width="4.125" style="75" customWidth="1"/>
    <col min="36" max="41" width="3.125" style="75" customWidth="1"/>
    <col min="42" max="44" width="4.125" style="75" customWidth="1"/>
    <col min="45" max="45" width="9" style="75"/>
    <col min="46" max="46" width="9" style="75" customWidth="1"/>
    <col min="47" max="16384" width="9" style="75"/>
  </cols>
  <sheetData>
    <row r="1" spans="1:46" ht="21.95" customHeight="1">
      <c r="A1" s="643" t="str">
        <f>予選リーグ!A1</f>
        <v>令和７年度　静岡市中学校総合体育大会　サッカーの部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3"/>
      <c r="AA1" s="120"/>
      <c r="AB1" s="120"/>
      <c r="AC1" s="120"/>
      <c r="AD1" s="120"/>
      <c r="AE1" s="120"/>
      <c r="AF1" s="120"/>
      <c r="AG1" s="120"/>
      <c r="AH1" s="120"/>
      <c r="AJ1" s="76" t="s">
        <v>75</v>
      </c>
      <c r="AK1" s="76"/>
      <c r="AL1" s="76"/>
      <c r="AM1" s="76"/>
      <c r="AN1" s="76"/>
      <c r="AO1" s="76"/>
      <c r="AP1" s="76"/>
      <c r="AQ1" s="76"/>
      <c r="AR1" s="77"/>
      <c r="AT1" s="78"/>
    </row>
    <row r="2" spans="1:46" ht="21.95" customHeight="1">
      <c r="A2" s="123" t="s">
        <v>97</v>
      </c>
      <c r="B2" s="83"/>
      <c r="C2" s="83"/>
      <c r="D2" s="83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AJ2" s="76" t="s">
        <v>76</v>
      </c>
      <c r="AK2" s="76"/>
      <c r="AL2" s="76"/>
      <c r="AM2" s="76"/>
      <c r="AN2" s="76"/>
      <c r="AO2" s="76"/>
      <c r="AP2" s="76" t="s">
        <v>80</v>
      </c>
      <c r="AQ2" s="76"/>
      <c r="AR2" s="77"/>
      <c r="AT2" s="78"/>
    </row>
    <row r="3" spans="1:46" ht="21.95" customHeight="1">
      <c r="A3" s="83"/>
      <c r="B3" s="83"/>
      <c r="C3" s="83"/>
      <c r="D3" s="83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AJ3" s="76"/>
      <c r="AK3" s="76"/>
      <c r="AL3" s="76"/>
      <c r="AM3" s="76"/>
      <c r="AN3" s="76"/>
      <c r="AO3" s="76"/>
      <c r="AP3" s="76"/>
      <c r="AQ3" s="76"/>
      <c r="AR3" s="77"/>
      <c r="AT3" s="78"/>
    </row>
    <row r="4" spans="1:46" ht="21.95" customHeight="1" thickBot="1">
      <c r="A4" s="111" t="s">
        <v>92</v>
      </c>
      <c r="B4" s="112"/>
      <c r="C4" s="112"/>
      <c r="D4" s="82"/>
      <c r="E4" s="89"/>
      <c r="F4" s="89"/>
      <c r="G4" s="89"/>
      <c r="H4" s="84"/>
      <c r="I4" s="84"/>
      <c r="J4" s="82"/>
      <c r="K4" s="82"/>
      <c r="L4" s="82"/>
      <c r="M4" s="82"/>
      <c r="N4" s="82"/>
      <c r="O4" s="82"/>
      <c r="P4" s="82"/>
      <c r="Q4" s="82"/>
      <c r="R4" s="82"/>
      <c r="V4" s="81"/>
      <c r="AE4" s="75"/>
    </row>
    <row r="5" spans="1:46" ht="21.95" customHeight="1" thickBot="1">
      <c r="A5" s="612"/>
      <c r="B5" s="613"/>
      <c r="C5" s="614"/>
      <c r="D5" s="615" t="str">
        <f>$A$6</f>
        <v>清水六</v>
      </c>
      <c r="E5" s="613"/>
      <c r="F5" s="613"/>
      <c r="G5" s="616" t="str">
        <f>$A$8</f>
        <v>南</v>
      </c>
      <c r="H5" s="617"/>
      <c r="I5" s="615"/>
      <c r="J5" s="616" t="str">
        <f>$A$10</f>
        <v>清水七</v>
      </c>
      <c r="K5" s="617"/>
      <c r="L5" s="615"/>
      <c r="M5" s="616" t="str">
        <f>$A$12</f>
        <v>高松</v>
      </c>
      <c r="N5" s="617"/>
      <c r="O5" s="615"/>
      <c r="P5" s="616" t="str">
        <f>$A$14</f>
        <v>大里・中島</v>
      </c>
      <c r="Q5" s="617"/>
      <c r="R5" s="617"/>
      <c r="S5" s="128" t="s">
        <v>77</v>
      </c>
      <c r="T5" s="129" t="s">
        <v>81</v>
      </c>
      <c r="U5" s="129" t="s">
        <v>82</v>
      </c>
      <c r="V5" s="129" t="s">
        <v>83</v>
      </c>
      <c r="W5" s="129" t="s">
        <v>84</v>
      </c>
      <c r="X5" s="129" t="s">
        <v>85</v>
      </c>
      <c r="Y5" s="130" t="s">
        <v>86</v>
      </c>
      <c r="Z5" s="131" t="s">
        <v>78</v>
      </c>
      <c r="AE5" s="75"/>
    </row>
    <row r="6" spans="1:46" ht="21.95" customHeight="1" thickTop="1">
      <c r="A6" s="600" t="str">
        <f>予選リーグ!$B$7</f>
        <v>清水六</v>
      </c>
      <c r="B6" s="601"/>
      <c r="C6" s="601"/>
      <c r="D6" s="602"/>
      <c r="E6" s="603"/>
      <c r="F6" s="604"/>
      <c r="G6" s="605" t="str">
        <f>IF(OR(G7="",I7=""),"",IF(G7&gt;I7,"○",IF(G7=I7,"△","●")))</f>
        <v>●</v>
      </c>
      <c r="H6" s="606"/>
      <c r="I6" s="607"/>
      <c r="J6" s="605" t="str">
        <f>IF(OR(J7="",L7=""),"",IF(J7&gt;L7,"○",IF(J7=L7,"△","●")))</f>
        <v>●</v>
      </c>
      <c r="K6" s="606"/>
      <c r="L6" s="607"/>
      <c r="M6" s="605" t="str">
        <f>IF(OR(M7="",O7=""),"",IF(M7&gt;O7,"○",IF(M7=O7,"△","●")))</f>
        <v>○</v>
      </c>
      <c r="N6" s="606"/>
      <c r="O6" s="607"/>
      <c r="P6" s="605" t="str">
        <f>IF(OR(P7="",R7=""),"",IF(P7&gt;R7,"○",IF(P7=R7,"△","●")))</f>
        <v>○</v>
      </c>
      <c r="Q6" s="606"/>
      <c r="R6" s="606"/>
      <c r="S6" s="639">
        <f t="shared" ref="S6" si="0">T6*3+U6*1+V6*0</f>
        <v>6</v>
      </c>
      <c r="T6" s="640">
        <f>COUNTIF(D6:R6,"○")</f>
        <v>2</v>
      </c>
      <c r="U6" s="640">
        <f>COUNTIF(D6:R6,"△")</f>
        <v>0</v>
      </c>
      <c r="V6" s="640">
        <f>COUNTIF(D6:R6,"●")</f>
        <v>2</v>
      </c>
      <c r="W6" s="638">
        <f>SUM(D7,G7,J7,M7,P7)</f>
        <v>10</v>
      </c>
      <c r="X6" s="638">
        <f>SUM(F7,I7,L7,O7,R7)</f>
        <v>4</v>
      </c>
      <c r="Y6" s="638">
        <f>W6-X6</f>
        <v>6</v>
      </c>
      <c r="Z6" s="589">
        <f>_xlfn.RANK.EQ(AA6,$AA$6:$AA$15,0)</f>
        <v>2</v>
      </c>
      <c r="AA6" s="591">
        <f>S6*100+Y6*10+W6*1</f>
        <v>670</v>
      </c>
      <c r="AE6" s="75"/>
    </row>
    <row r="7" spans="1:46" ht="21.95" customHeight="1" thickBot="1">
      <c r="A7" s="574"/>
      <c r="B7" s="575"/>
      <c r="C7" s="575"/>
      <c r="D7" s="90"/>
      <c r="E7" s="91"/>
      <c r="F7" s="92"/>
      <c r="G7" s="93">
        <f>IF(予選リーグ!$D$24="","",予選リーグ!$D$24)</f>
        <v>0</v>
      </c>
      <c r="H7" s="94" t="s">
        <v>79</v>
      </c>
      <c r="I7" s="95">
        <f>IF(予選リーグ!$F$24="","",予選リーグ!$F$24)</f>
        <v>1</v>
      </c>
      <c r="J7" s="93">
        <f>IF(予選リーグ!$D$17="","",予選リーグ!$D$17)</f>
        <v>0</v>
      </c>
      <c r="K7" s="94" t="s">
        <v>89</v>
      </c>
      <c r="L7" s="95">
        <f>IF(予選リーグ!$F$17="","",予選リーグ!$F$17)</f>
        <v>1</v>
      </c>
      <c r="M7" s="93">
        <f>IF(予選リーグ!$D$15="","",予選リーグ!$D$15)</f>
        <v>8</v>
      </c>
      <c r="N7" s="94" t="s">
        <v>89</v>
      </c>
      <c r="O7" s="95">
        <f>IF(予選リーグ!$F$15="","",予選リーグ!$F$15)</f>
        <v>1</v>
      </c>
      <c r="P7" s="93">
        <f>IF(予選リーグ!$D$21="","",予選リーグ!$D$21)</f>
        <v>2</v>
      </c>
      <c r="Q7" s="94" t="s">
        <v>93</v>
      </c>
      <c r="R7" s="96">
        <f>IF(予選リーグ!$F$21="","",予選リーグ!$F$21)</f>
        <v>1</v>
      </c>
      <c r="S7" s="633"/>
      <c r="T7" s="635"/>
      <c r="U7" s="635"/>
      <c r="V7" s="635"/>
      <c r="W7" s="637"/>
      <c r="X7" s="637"/>
      <c r="Y7" s="637"/>
      <c r="Z7" s="590"/>
      <c r="AA7" s="591"/>
      <c r="AF7" s="81"/>
      <c r="AG7" s="81"/>
      <c r="AH7" s="81"/>
    </row>
    <row r="8" spans="1:46" ht="21.95" customHeight="1">
      <c r="A8" s="571" t="str">
        <f>予選リーグ!$B$8</f>
        <v>南</v>
      </c>
      <c r="B8" s="572"/>
      <c r="C8" s="573"/>
      <c r="D8" s="581" t="str">
        <f>IF(OR(D9="",F9=""),"",IF(D9&gt;F9,"○",IF(D9=F9,"△","●")))</f>
        <v>○</v>
      </c>
      <c r="E8" s="581"/>
      <c r="F8" s="581"/>
      <c r="G8" s="582"/>
      <c r="H8" s="583"/>
      <c r="I8" s="584"/>
      <c r="J8" s="585" t="str">
        <f>IF(OR(J9="",L9=""),"",IF(J9&gt;L9,"○",IF(J9=L9,"△","●")))</f>
        <v>△</v>
      </c>
      <c r="K8" s="586"/>
      <c r="L8" s="595"/>
      <c r="M8" s="585" t="str">
        <f>IF(OR(M9="",O9=""),"",IF(M9&gt;O9,"○",IF(M9=O9,"△","●")))</f>
        <v>△</v>
      </c>
      <c r="N8" s="586"/>
      <c r="O8" s="595"/>
      <c r="P8" s="585" t="str">
        <f>IF(OR(P9="",R9=""),"",IF(P9&gt;R9,"○",IF(P9=R9,"△","●")))</f>
        <v>●</v>
      </c>
      <c r="Q8" s="586"/>
      <c r="R8" s="586"/>
      <c r="S8" s="632">
        <f t="shared" ref="S8" si="1">T8*3+U8*1+V8*0</f>
        <v>5</v>
      </c>
      <c r="T8" s="634">
        <f t="shared" ref="T8" si="2">COUNTIF(D8:R8,"○")</f>
        <v>1</v>
      </c>
      <c r="U8" s="634">
        <f t="shared" ref="U8" si="3">COUNTIF(D8:R8,"△")</f>
        <v>2</v>
      </c>
      <c r="V8" s="634">
        <f t="shared" ref="V8" si="4">COUNTIF(D8:R8,"●")</f>
        <v>1</v>
      </c>
      <c r="W8" s="636">
        <f>SUM(D9,G9,J9,M9,P9)</f>
        <v>3</v>
      </c>
      <c r="X8" s="636">
        <f>SUM(F9,I9,L9,O9,R9)</f>
        <v>3</v>
      </c>
      <c r="Y8" s="636">
        <f t="shared" ref="Y8" si="5">W8-X8</f>
        <v>0</v>
      </c>
      <c r="Z8" s="648">
        <f t="shared" ref="Z8" si="6">_xlfn.RANK.EQ(AA8,$AA$6:$AA$15,0)</f>
        <v>3</v>
      </c>
      <c r="AA8" s="591">
        <f>S8*100+Y8*10+W8*1</f>
        <v>503</v>
      </c>
      <c r="AF8" s="81"/>
      <c r="AG8" s="81"/>
      <c r="AH8" s="81"/>
    </row>
    <row r="9" spans="1:46" ht="21.95" customHeight="1" thickBot="1">
      <c r="A9" s="574"/>
      <c r="B9" s="575"/>
      <c r="C9" s="576"/>
      <c r="D9" s="97">
        <f>IF(I7="","",I7)</f>
        <v>1</v>
      </c>
      <c r="E9" s="97" t="s">
        <v>79</v>
      </c>
      <c r="F9" s="97">
        <f>IF(G7="","",G7)</f>
        <v>0</v>
      </c>
      <c r="G9" s="90"/>
      <c r="H9" s="91"/>
      <c r="I9" s="92"/>
      <c r="J9" s="93">
        <f>IF(予選リーグ!$D$22="","",予選リーグ!$D$22)</f>
        <v>1</v>
      </c>
      <c r="K9" s="94" t="s">
        <v>89</v>
      </c>
      <c r="L9" s="95">
        <f>IF(予選リーグ!$F$22="","",予選リーグ!$F$22)</f>
        <v>1</v>
      </c>
      <c r="M9" s="93">
        <f>IF(予選リーグ!$D$18="","",予選リーグ!$D$18)</f>
        <v>1</v>
      </c>
      <c r="N9" s="94" t="s">
        <v>89</v>
      </c>
      <c r="O9" s="95">
        <f>IF(予選リーグ!$F$18="","",予選リーグ!$F$18)</f>
        <v>1</v>
      </c>
      <c r="P9" s="93">
        <f>IF(予選リーグ!$D$16="","",予選リーグ!$D$16)</f>
        <v>0</v>
      </c>
      <c r="Q9" s="94" t="s">
        <v>89</v>
      </c>
      <c r="R9" s="95">
        <f>IF(予選リーグ!$F$16="","",予選リーグ!$F$16)</f>
        <v>1</v>
      </c>
      <c r="S9" s="633"/>
      <c r="T9" s="635"/>
      <c r="U9" s="635"/>
      <c r="V9" s="635"/>
      <c r="W9" s="637"/>
      <c r="X9" s="637"/>
      <c r="Y9" s="637"/>
      <c r="Z9" s="590"/>
      <c r="AA9" s="591"/>
      <c r="AC9" s="87"/>
      <c r="AD9" s="98"/>
      <c r="AE9" s="98"/>
      <c r="AF9" s="98"/>
      <c r="AG9" s="81"/>
      <c r="AH9" s="81"/>
    </row>
    <row r="10" spans="1:46" ht="21.95" customHeight="1">
      <c r="A10" s="571" t="str">
        <f>予選リーグ!$B$9</f>
        <v>清水七</v>
      </c>
      <c r="B10" s="572"/>
      <c r="C10" s="573"/>
      <c r="D10" s="577" t="str">
        <f>IF(OR(D11="",F11=""),"",IF(D11&gt;F11,"○",IF(D11=F11,"△","●")))</f>
        <v>○</v>
      </c>
      <c r="E10" s="577"/>
      <c r="F10" s="578"/>
      <c r="G10" s="592" t="str">
        <f>IF(OR(G11="",I11=""),"",IF(G11&gt;I11,"○",IF(G11=I11,"△","●")))</f>
        <v>△</v>
      </c>
      <c r="H10" s="593"/>
      <c r="I10" s="594"/>
      <c r="J10" s="582"/>
      <c r="K10" s="583"/>
      <c r="L10" s="584"/>
      <c r="M10" s="585" t="str">
        <f>IF(OR(M11="",O11=""),"",IF(M11&gt;O11,"○",IF(M11=O11,"△","●")))</f>
        <v>●</v>
      </c>
      <c r="N10" s="586"/>
      <c r="O10" s="595"/>
      <c r="P10" s="585" t="str">
        <f>IF(OR(P11="",R11=""),"",IF(P11&gt;R11,"○",IF(P11=R11,"△","●")))</f>
        <v>●</v>
      </c>
      <c r="Q10" s="586"/>
      <c r="R10" s="586"/>
      <c r="S10" s="632">
        <f t="shared" ref="S10" si="7">T10*3+U10*1+V10*0</f>
        <v>4</v>
      </c>
      <c r="T10" s="634">
        <f t="shared" ref="T10" si="8">COUNTIF(D10:R10,"○")</f>
        <v>1</v>
      </c>
      <c r="U10" s="634">
        <f t="shared" ref="U10" si="9">COUNTIF(D10:R10,"△")</f>
        <v>1</v>
      </c>
      <c r="V10" s="634">
        <f t="shared" ref="V10" si="10">COUNTIF(D10:R10,"●")</f>
        <v>2</v>
      </c>
      <c r="W10" s="636">
        <f>SUM(D11,G11,J11,M11,P11)</f>
        <v>3</v>
      </c>
      <c r="X10" s="636">
        <f>SUM(F11,I11,L11,O11,R11)</f>
        <v>4</v>
      </c>
      <c r="Y10" s="636">
        <f t="shared" ref="Y10" si="11">W10-X10</f>
        <v>-1</v>
      </c>
      <c r="Z10" s="648">
        <f t="shared" ref="Z10" si="12">_xlfn.RANK.EQ(AA10,$AA$6:$AA$15,0)</f>
        <v>4</v>
      </c>
      <c r="AA10" s="591">
        <f>S10*100+Y10*10+W10*1</f>
        <v>393</v>
      </c>
      <c r="AC10" s="99"/>
      <c r="AD10" s="85" t="s">
        <v>91</v>
      </c>
      <c r="AE10" s="86" t="s">
        <v>87</v>
      </c>
      <c r="AF10" s="86" t="s">
        <v>88</v>
      </c>
      <c r="AG10" s="81"/>
      <c r="AH10" s="81"/>
    </row>
    <row r="11" spans="1:46" ht="21.95" customHeight="1" thickBot="1">
      <c r="A11" s="574"/>
      <c r="B11" s="575"/>
      <c r="C11" s="576"/>
      <c r="D11" s="97">
        <f>IF(L7="","",L7)</f>
        <v>1</v>
      </c>
      <c r="E11" s="97" t="s">
        <v>90</v>
      </c>
      <c r="F11" s="100">
        <f>IF(J7="","",J7)</f>
        <v>0</v>
      </c>
      <c r="G11" s="101">
        <f>IF(L9="","",L9)</f>
        <v>1</v>
      </c>
      <c r="H11" s="97" t="s">
        <v>79</v>
      </c>
      <c r="I11" s="102">
        <f>IF(J9="","",J9)</f>
        <v>1</v>
      </c>
      <c r="J11" s="90"/>
      <c r="K11" s="91"/>
      <c r="L11" s="92"/>
      <c r="M11" s="93">
        <f>IF(予選リーグ!$D$20="","",予選リーグ!$D$20)</f>
        <v>1</v>
      </c>
      <c r="N11" s="94" t="s">
        <v>89</v>
      </c>
      <c r="O11" s="95">
        <f>IF(予選リーグ!$F$20="","",予選リーグ!$F$20)</f>
        <v>2</v>
      </c>
      <c r="P11" s="93">
        <f>IF(予選リーグ!$D$19="","",予選リーグ!$D$19)</f>
        <v>0</v>
      </c>
      <c r="Q11" s="94" t="s">
        <v>89</v>
      </c>
      <c r="R11" s="95">
        <f>IF(予選リーグ!$F$19="","",予選リーグ!$F$19)</f>
        <v>1</v>
      </c>
      <c r="S11" s="633"/>
      <c r="T11" s="635"/>
      <c r="U11" s="635"/>
      <c r="V11" s="635"/>
      <c r="W11" s="637"/>
      <c r="X11" s="637"/>
      <c r="Y11" s="637"/>
      <c r="Z11" s="590"/>
      <c r="AA11" s="591"/>
      <c r="AD11" s="218" t="s">
        <v>116</v>
      </c>
      <c r="AE11" s="218" t="s">
        <v>150</v>
      </c>
      <c r="AF11" s="218" t="s">
        <v>151</v>
      </c>
      <c r="AG11" s="81"/>
      <c r="AH11" s="81"/>
    </row>
    <row r="12" spans="1:46" ht="21.95" customHeight="1">
      <c r="A12" s="571" t="str">
        <f>予選リーグ!$B$10</f>
        <v>高松</v>
      </c>
      <c r="B12" s="572"/>
      <c r="C12" s="573"/>
      <c r="D12" s="577" t="str">
        <f>IF(OR(D13="",F13=""),"",IF(D13&gt;F13,"○",IF(D13=F13,"△","●")))</f>
        <v>●</v>
      </c>
      <c r="E12" s="577"/>
      <c r="F12" s="578"/>
      <c r="G12" s="579" t="str">
        <f>IF(OR(G13="",I13=""),"",IF(G13&gt;I13,"○",IF(G13=I13,"△","●")))</f>
        <v>△</v>
      </c>
      <c r="H12" s="577"/>
      <c r="I12" s="578"/>
      <c r="J12" s="580" t="str">
        <f>IF(OR(J13="",L13=""),"",IF(J13&gt;L13,"○",IF(J13=L13,"△","●")))</f>
        <v>○</v>
      </c>
      <c r="K12" s="581"/>
      <c r="L12" s="581"/>
      <c r="M12" s="582"/>
      <c r="N12" s="583"/>
      <c r="O12" s="584"/>
      <c r="P12" s="585" t="str">
        <f>IF(OR(P13="",R13=""),"",IF(P13&gt;R13,"○",IF(P13=R13,"△","●")))</f>
        <v>●</v>
      </c>
      <c r="Q12" s="586"/>
      <c r="R12" s="586"/>
      <c r="S12" s="632">
        <f t="shared" ref="S12" si="13">T12*3+U12*1+V12*0</f>
        <v>4</v>
      </c>
      <c r="T12" s="634">
        <f t="shared" ref="T12" si="14">COUNTIF(D12:R12,"○")</f>
        <v>1</v>
      </c>
      <c r="U12" s="634">
        <f t="shared" ref="U12" si="15">COUNTIF(D12:R12,"△")</f>
        <v>1</v>
      </c>
      <c r="V12" s="634">
        <f t="shared" ref="V12" si="16">COUNTIF(D12:R12,"●")</f>
        <v>2</v>
      </c>
      <c r="W12" s="636">
        <f>SUM(D13,G13,J13,M13,P13)</f>
        <v>4</v>
      </c>
      <c r="X12" s="636">
        <f>SUM(F13,I13,L13,O13,R13)</f>
        <v>12</v>
      </c>
      <c r="Y12" s="636">
        <f t="shared" ref="Y12" si="17">W12-X12</f>
        <v>-8</v>
      </c>
      <c r="Z12" s="648">
        <f>_xlfn.RANK.EQ(AA12,$AA$6:$AA$15,0)</f>
        <v>5</v>
      </c>
      <c r="AA12" s="591">
        <f>S12*100+Y12*10+W12*1</f>
        <v>324</v>
      </c>
      <c r="AC12" s="75"/>
      <c r="AD12" s="88" t="s">
        <v>100</v>
      </c>
      <c r="AF12" s="81"/>
      <c r="AG12" s="81"/>
      <c r="AH12" s="81"/>
    </row>
    <row r="13" spans="1:46" ht="21.95" customHeight="1" thickBot="1">
      <c r="A13" s="574"/>
      <c r="B13" s="575"/>
      <c r="C13" s="576"/>
      <c r="D13" s="97">
        <f>IF(O7="","",O7)</f>
        <v>1</v>
      </c>
      <c r="E13" s="97" t="s">
        <v>79</v>
      </c>
      <c r="F13" s="100">
        <f>IF(M7="","",M7)</f>
        <v>8</v>
      </c>
      <c r="G13" s="101">
        <f>IF(O9="","",O9)</f>
        <v>1</v>
      </c>
      <c r="H13" s="97" t="s">
        <v>79</v>
      </c>
      <c r="I13" s="100">
        <f>IF(M9="","",M9)</f>
        <v>1</v>
      </c>
      <c r="J13" s="101">
        <f>IF(O11="","",O11)</f>
        <v>2</v>
      </c>
      <c r="K13" s="97" t="s">
        <v>79</v>
      </c>
      <c r="L13" s="102">
        <f>IF(M11="","",M11)</f>
        <v>1</v>
      </c>
      <c r="M13" s="90"/>
      <c r="N13" s="91"/>
      <c r="O13" s="92"/>
      <c r="P13" s="93">
        <f>IF(予選リーグ!$D$23="","",予選リーグ!$D$23)</f>
        <v>0</v>
      </c>
      <c r="Q13" s="94" t="s">
        <v>89</v>
      </c>
      <c r="R13" s="95">
        <f>IF(予選リーグ!$F$23="","",予選リーグ!$F$23)</f>
        <v>2</v>
      </c>
      <c r="S13" s="633"/>
      <c r="T13" s="635"/>
      <c r="U13" s="635"/>
      <c r="V13" s="635"/>
      <c r="W13" s="637"/>
      <c r="X13" s="637"/>
      <c r="Y13" s="637"/>
      <c r="Z13" s="590"/>
      <c r="AA13" s="591"/>
      <c r="AF13" s="81"/>
      <c r="AG13" s="81"/>
      <c r="AH13" s="81"/>
    </row>
    <row r="14" spans="1:46" ht="21.95" customHeight="1">
      <c r="A14" s="571" t="str">
        <f>予選リーグ!$B$11</f>
        <v>大里・中島</v>
      </c>
      <c r="B14" s="572"/>
      <c r="C14" s="573"/>
      <c r="D14" s="577" t="str">
        <f>IF(OR(D15="",F15=""),"",IF(D15&gt;F15,"○",IF(D15=F15,"△","●")))</f>
        <v>●</v>
      </c>
      <c r="E14" s="577"/>
      <c r="F14" s="578"/>
      <c r="G14" s="579" t="str">
        <f>IF(OR(G15="",I15=""),"",IF(G15&gt;I15,"○",IF(G15=I15,"△","●")))</f>
        <v>○</v>
      </c>
      <c r="H14" s="577"/>
      <c r="I14" s="578"/>
      <c r="J14" s="579" t="str">
        <f>IF(OR(J15="",L15=""),"",IF(J15&gt;L15,"○",IF(J15=L15,"△","●")))</f>
        <v>○</v>
      </c>
      <c r="K14" s="577"/>
      <c r="L14" s="578"/>
      <c r="M14" s="580" t="str">
        <f>IF(OR(M15="",O15=""),"",IF(M15&gt;O15,"○",IF(M15=O15,"△","●")))</f>
        <v>○</v>
      </c>
      <c r="N14" s="581"/>
      <c r="O14" s="581"/>
      <c r="P14" s="582"/>
      <c r="Q14" s="583"/>
      <c r="R14" s="583"/>
      <c r="S14" s="632">
        <f t="shared" ref="S14" si="18">T14*3+U14*1+V14*0</f>
        <v>9</v>
      </c>
      <c r="T14" s="634">
        <f t="shared" ref="T14" si="19">COUNTIF(D14:R14,"○")</f>
        <v>3</v>
      </c>
      <c r="U14" s="634">
        <f t="shared" ref="U14" si="20">COUNTIF(D14:R14,"△")</f>
        <v>0</v>
      </c>
      <c r="V14" s="634">
        <f t="shared" ref="V14" si="21">COUNTIF(D14:R14,"●")</f>
        <v>1</v>
      </c>
      <c r="W14" s="636">
        <f>SUM(D15,G15,J15,M15,P15)</f>
        <v>5</v>
      </c>
      <c r="X14" s="636">
        <f>SUM(F15,I15,L15,O15,R15)</f>
        <v>2</v>
      </c>
      <c r="Y14" s="636">
        <f t="shared" ref="Y14" si="22">W14-X14</f>
        <v>3</v>
      </c>
      <c r="Z14" s="648">
        <f>_xlfn.RANK.EQ(AA14,$AA$6:$AA$15,0)</f>
        <v>1</v>
      </c>
      <c r="AA14" s="591">
        <f>S14*100+Y14*10+W14*1</f>
        <v>935</v>
      </c>
      <c r="AF14" s="81"/>
      <c r="AG14" s="81"/>
      <c r="AH14" s="81"/>
    </row>
    <row r="15" spans="1:46" ht="21.95" customHeight="1" thickBot="1">
      <c r="A15" s="649"/>
      <c r="B15" s="650"/>
      <c r="C15" s="651"/>
      <c r="D15" s="103">
        <f>IF(R7="","",R7)</f>
        <v>1</v>
      </c>
      <c r="E15" s="103" t="s">
        <v>79</v>
      </c>
      <c r="F15" s="104">
        <f>IF(P7="","",P7)</f>
        <v>2</v>
      </c>
      <c r="G15" s="105">
        <f>IF(R9="","",R9)</f>
        <v>1</v>
      </c>
      <c r="H15" s="103" t="s">
        <v>79</v>
      </c>
      <c r="I15" s="104">
        <f>IF(P9="","",P9)</f>
        <v>0</v>
      </c>
      <c r="J15" s="105">
        <f>IF(R11="","",R11)</f>
        <v>1</v>
      </c>
      <c r="K15" s="103" t="s">
        <v>79</v>
      </c>
      <c r="L15" s="104">
        <f>IF(P11="","",P11)</f>
        <v>0</v>
      </c>
      <c r="M15" s="105">
        <f>IF(R13="","",R13)</f>
        <v>2</v>
      </c>
      <c r="N15" s="103" t="s">
        <v>79</v>
      </c>
      <c r="O15" s="106">
        <f>IF(P13="","",P13)</f>
        <v>0</v>
      </c>
      <c r="P15" s="90"/>
      <c r="Q15" s="91"/>
      <c r="R15" s="91"/>
      <c r="S15" s="652"/>
      <c r="T15" s="653"/>
      <c r="U15" s="653"/>
      <c r="V15" s="653"/>
      <c r="W15" s="646"/>
      <c r="X15" s="646"/>
      <c r="Y15" s="646"/>
      <c r="Z15" s="647"/>
      <c r="AA15" s="591"/>
      <c r="AF15" s="81"/>
      <c r="AG15" s="81"/>
      <c r="AH15" s="81"/>
    </row>
    <row r="16" spans="1:46" ht="26.25" customHeight="1">
      <c r="A16" s="83"/>
      <c r="B16" s="83"/>
      <c r="C16" s="83"/>
      <c r="D16" s="83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AJ16" s="76"/>
      <c r="AK16" s="76"/>
      <c r="AL16" s="76"/>
      <c r="AM16" s="76"/>
      <c r="AN16" s="76"/>
      <c r="AO16" s="76"/>
      <c r="AP16" s="76"/>
      <c r="AQ16" s="76"/>
      <c r="AR16" s="77"/>
      <c r="AT16" s="78"/>
    </row>
    <row r="17" spans="1:34" ht="21.95" customHeight="1" thickBot="1">
      <c r="A17" s="116" t="s">
        <v>94</v>
      </c>
      <c r="B17" s="117"/>
      <c r="C17" s="117"/>
      <c r="D17" s="82"/>
      <c r="E17" s="89"/>
      <c r="F17" s="89"/>
      <c r="G17" s="89"/>
      <c r="H17" s="84"/>
      <c r="I17" s="84"/>
      <c r="J17" s="82"/>
      <c r="K17" s="82"/>
      <c r="L17" s="82"/>
      <c r="M17" s="82"/>
      <c r="N17" s="82"/>
      <c r="O17" s="82"/>
      <c r="P17" s="82"/>
      <c r="Q17" s="82"/>
      <c r="R17" s="82"/>
      <c r="V17" s="81"/>
      <c r="AE17" s="75"/>
    </row>
    <row r="18" spans="1:34" ht="21.95" customHeight="1" thickBot="1">
      <c r="A18" s="612"/>
      <c r="B18" s="613"/>
      <c r="C18" s="614"/>
      <c r="D18" s="615" t="str">
        <f>$A$19</f>
        <v>オール長田</v>
      </c>
      <c r="E18" s="613"/>
      <c r="F18" s="613"/>
      <c r="G18" s="616" t="str">
        <f>$A$21</f>
        <v>袖・庵・飯</v>
      </c>
      <c r="H18" s="617"/>
      <c r="I18" s="615"/>
      <c r="J18" s="616" t="str">
        <f>$A$23</f>
        <v>豊田</v>
      </c>
      <c r="K18" s="617"/>
      <c r="L18" s="615"/>
      <c r="M18" s="616" t="str">
        <f>$A$25</f>
        <v>附属</v>
      </c>
      <c r="N18" s="617"/>
      <c r="O18" s="615"/>
      <c r="P18" s="616" t="str">
        <f>$A$27</f>
        <v>聖光</v>
      </c>
      <c r="Q18" s="617"/>
      <c r="R18" s="617"/>
      <c r="S18" s="128" t="s">
        <v>77</v>
      </c>
      <c r="T18" s="129" t="s">
        <v>81</v>
      </c>
      <c r="U18" s="129" t="s">
        <v>82</v>
      </c>
      <c r="V18" s="129" t="s">
        <v>83</v>
      </c>
      <c r="W18" s="129" t="s">
        <v>84</v>
      </c>
      <c r="X18" s="129" t="s">
        <v>85</v>
      </c>
      <c r="Y18" s="130" t="s">
        <v>86</v>
      </c>
      <c r="Z18" s="131" t="s">
        <v>78</v>
      </c>
      <c r="AE18" s="75"/>
    </row>
    <row r="19" spans="1:34" ht="21.95" customHeight="1" thickTop="1">
      <c r="A19" s="600" t="str">
        <f>予選リーグ!$C$7</f>
        <v>オール長田</v>
      </c>
      <c r="B19" s="601"/>
      <c r="C19" s="601"/>
      <c r="D19" s="602"/>
      <c r="E19" s="603"/>
      <c r="F19" s="604"/>
      <c r="G19" s="605" t="str">
        <f>IF(OR(G20="",I20=""),"",IF(G20&gt;I20,"○",IF(G20=I20,"△","●")))</f>
        <v>○</v>
      </c>
      <c r="H19" s="606"/>
      <c r="I19" s="607"/>
      <c r="J19" s="605" t="str">
        <f>IF(OR(J20="",L20=""),"",IF(J20&gt;L20,"○",IF(J20=L20,"△","●")))</f>
        <v>●</v>
      </c>
      <c r="K19" s="606"/>
      <c r="L19" s="607"/>
      <c r="M19" s="605" t="str">
        <f>IF(OR(M20="",O20=""),"",IF(M20&gt;O20,"○",IF(M20=O20,"△","●")))</f>
        <v>○</v>
      </c>
      <c r="N19" s="606"/>
      <c r="O19" s="607"/>
      <c r="P19" s="605" t="str">
        <f>IF(OR(P20="",R20=""),"",IF(P20&gt;R20,"○",IF(P20=R20,"△","●")))</f>
        <v>○</v>
      </c>
      <c r="Q19" s="606"/>
      <c r="R19" s="606"/>
      <c r="S19" s="639">
        <f t="shared" ref="S19" si="23">T19*3+U19*1+V19*0</f>
        <v>9</v>
      </c>
      <c r="T19" s="640">
        <f>COUNTIF(D19:R19,"○")</f>
        <v>3</v>
      </c>
      <c r="U19" s="640">
        <f>COUNTIF(D19:R19,"△")</f>
        <v>0</v>
      </c>
      <c r="V19" s="640">
        <f>COUNTIF(D19:R19,"●")</f>
        <v>1</v>
      </c>
      <c r="W19" s="638">
        <f>SUM(D20,G20,J20,M20,P20)</f>
        <v>25</v>
      </c>
      <c r="X19" s="638">
        <f>SUM(F20,I20,L20,O20,R20)</f>
        <v>3</v>
      </c>
      <c r="Y19" s="638">
        <f>W19-X19</f>
        <v>22</v>
      </c>
      <c r="Z19" s="589">
        <f>_xlfn.RANK.EQ(AA19,$AA$19:$AA$27,0)</f>
        <v>2</v>
      </c>
      <c r="AA19" s="591">
        <f>S19*100+Y19*10+W19*1</f>
        <v>1145</v>
      </c>
      <c r="AE19" s="75"/>
    </row>
    <row r="20" spans="1:34" ht="21.95" customHeight="1" thickBot="1">
      <c r="A20" s="574"/>
      <c r="B20" s="575"/>
      <c r="C20" s="575"/>
      <c r="D20" s="90"/>
      <c r="E20" s="91"/>
      <c r="F20" s="92"/>
      <c r="G20" s="93">
        <f>IF(予選リーグ!$D$37="","",予選リーグ!$D$37)</f>
        <v>6</v>
      </c>
      <c r="H20" s="94" t="s">
        <v>93</v>
      </c>
      <c r="I20" s="95">
        <f>IF(予選リーグ!$F$37="","",予選リーグ!$F$37)</f>
        <v>1</v>
      </c>
      <c r="J20" s="93">
        <f>IF(予選リーグ!$D$30="","",予選リーグ!$D$30)</f>
        <v>0</v>
      </c>
      <c r="K20" s="94" t="s">
        <v>93</v>
      </c>
      <c r="L20" s="95">
        <f>IF(予選リーグ!$F$30="","",予選リーグ!$F$30)</f>
        <v>1</v>
      </c>
      <c r="M20" s="93">
        <f>IF(予選リーグ!$D$28="","",予選リーグ!$D$28)</f>
        <v>5</v>
      </c>
      <c r="N20" s="94" t="s">
        <v>93</v>
      </c>
      <c r="O20" s="95">
        <f>IF(予選リーグ!$F$28="","",予選リーグ!$F$28)</f>
        <v>1</v>
      </c>
      <c r="P20" s="221">
        <f>IF(予選リーグ!$D$34="","",予選リーグ!$D$34)</f>
        <v>14</v>
      </c>
      <c r="Q20" s="222" t="s">
        <v>93</v>
      </c>
      <c r="R20" s="223">
        <f>IF(予選リーグ!$F$34="","",予選リーグ!$F$34)</f>
        <v>0</v>
      </c>
      <c r="S20" s="633"/>
      <c r="T20" s="635"/>
      <c r="U20" s="635"/>
      <c r="V20" s="635"/>
      <c r="W20" s="637"/>
      <c r="X20" s="637"/>
      <c r="Y20" s="637"/>
      <c r="Z20" s="590"/>
      <c r="AA20" s="591"/>
      <c r="AF20" s="81"/>
      <c r="AG20" s="81"/>
      <c r="AH20" s="81"/>
    </row>
    <row r="21" spans="1:34" ht="21.95" customHeight="1">
      <c r="A21" s="571" t="str">
        <f>予選リーグ!$C$8</f>
        <v>袖・庵・飯</v>
      </c>
      <c r="B21" s="572"/>
      <c r="C21" s="573"/>
      <c r="D21" s="581" t="str">
        <f>IF(OR(D22="",F22=""),"",IF(D22&gt;F22,"○",IF(D22=F22,"△","●")))</f>
        <v>●</v>
      </c>
      <c r="E21" s="581"/>
      <c r="F21" s="581"/>
      <c r="G21" s="582"/>
      <c r="H21" s="583"/>
      <c r="I21" s="584"/>
      <c r="J21" s="585" t="str">
        <f>IF(OR(J22="",L22=""),"",IF(J22&gt;L22,"○",IF(J22=L22,"△","●")))</f>
        <v>●</v>
      </c>
      <c r="K21" s="586"/>
      <c r="L21" s="595"/>
      <c r="M21" s="585" t="str">
        <f>IF(OR(M22="",O22=""),"",IF(M22&gt;O22,"○",IF(M22=O22,"△","●")))</f>
        <v>●</v>
      </c>
      <c r="N21" s="586"/>
      <c r="O21" s="595"/>
      <c r="P21" s="585" t="str">
        <f>IF(OR(P22="",R22=""),"",IF(P22&gt;R22,"○",IF(P22=R22,"△","●")))</f>
        <v>○</v>
      </c>
      <c r="Q21" s="586"/>
      <c r="R21" s="586"/>
      <c r="S21" s="632">
        <f t="shared" ref="S21" si="24">T21*3+U21*1+V21*0</f>
        <v>3</v>
      </c>
      <c r="T21" s="634">
        <f t="shared" ref="T21" si="25">COUNTIF(D21:R21,"○")</f>
        <v>1</v>
      </c>
      <c r="U21" s="634">
        <f t="shared" ref="U21" si="26">COUNTIF(D21:R21,"△")</f>
        <v>0</v>
      </c>
      <c r="V21" s="634">
        <f t="shared" ref="V21" si="27">COUNTIF(D21:R21,"●")</f>
        <v>3</v>
      </c>
      <c r="W21" s="636">
        <f>SUM(D22,G22,J22,M22,P22)</f>
        <v>6</v>
      </c>
      <c r="X21" s="636">
        <f>SUM(F22,I22,L22,O22,R22)</f>
        <v>10</v>
      </c>
      <c r="Y21" s="636">
        <f t="shared" ref="Y21" si="28">W21-X21</f>
        <v>-4</v>
      </c>
      <c r="Z21" s="589">
        <f>_xlfn.RANK.EQ(AA21,$AA$19:$AA$27,0)</f>
        <v>4</v>
      </c>
      <c r="AA21" s="591">
        <f t="shared" ref="AA21" si="29">S21*100+Y21*10+W21*1</f>
        <v>266</v>
      </c>
      <c r="AF21" s="81"/>
      <c r="AG21" s="81"/>
      <c r="AH21" s="81"/>
    </row>
    <row r="22" spans="1:34" ht="21.95" customHeight="1" thickBot="1">
      <c r="A22" s="574"/>
      <c r="B22" s="575"/>
      <c r="C22" s="576"/>
      <c r="D22" s="97">
        <f>IF(I20="","",I20)</f>
        <v>1</v>
      </c>
      <c r="E22" s="97" t="s">
        <v>79</v>
      </c>
      <c r="F22" s="97">
        <f>IF(G20="","",G20)</f>
        <v>6</v>
      </c>
      <c r="G22" s="90"/>
      <c r="H22" s="91"/>
      <c r="I22" s="92"/>
      <c r="J22" s="93">
        <f>IF(予選リーグ!$D$35="","",予選リーグ!$D$35)</f>
        <v>0</v>
      </c>
      <c r="K22" s="94" t="s">
        <v>93</v>
      </c>
      <c r="L22" s="95">
        <f>IF(予選リーグ!$F$35="","",予選リーグ!$F$35)</f>
        <v>3</v>
      </c>
      <c r="M22" s="93">
        <f>IF(予選リーグ!$D$31="","",予選リーグ!$D$31)</f>
        <v>0</v>
      </c>
      <c r="N22" s="94" t="s">
        <v>93</v>
      </c>
      <c r="O22" s="95">
        <f>IF(予選リーグ!$F$31="","",予選リーグ!$F$31)</f>
        <v>1</v>
      </c>
      <c r="P22" s="221">
        <f>IF(予選リーグ!$D$29="","",予選リーグ!$D$29)</f>
        <v>5</v>
      </c>
      <c r="Q22" s="222" t="s">
        <v>93</v>
      </c>
      <c r="R22" s="223">
        <f>IF(予選リーグ!$F$29="","",予選リーグ!$F$29)</f>
        <v>0</v>
      </c>
      <c r="S22" s="633"/>
      <c r="T22" s="635"/>
      <c r="U22" s="635"/>
      <c r="V22" s="635"/>
      <c r="W22" s="637"/>
      <c r="X22" s="637"/>
      <c r="Y22" s="637"/>
      <c r="Z22" s="590"/>
      <c r="AA22" s="591"/>
      <c r="AC22" s="87"/>
      <c r="AD22" s="98"/>
      <c r="AE22" s="98"/>
      <c r="AF22" s="87"/>
      <c r="AG22" s="81"/>
      <c r="AH22" s="81"/>
    </row>
    <row r="23" spans="1:34" ht="21.95" customHeight="1">
      <c r="A23" s="571" t="str">
        <f>予選リーグ!$C$9</f>
        <v>豊田</v>
      </c>
      <c r="B23" s="572"/>
      <c r="C23" s="573"/>
      <c r="D23" s="577" t="str">
        <f>IF(OR(D24="",F24=""),"",IF(D24&gt;F24,"○",IF(D24=F24,"△","●")))</f>
        <v>○</v>
      </c>
      <c r="E23" s="577"/>
      <c r="F23" s="578"/>
      <c r="G23" s="592" t="str">
        <f>IF(OR(G24="",I24=""),"",IF(G24&gt;I24,"○",IF(G24=I24,"△","●")))</f>
        <v>○</v>
      </c>
      <c r="H23" s="593"/>
      <c r="I23" s="594"/>
      <c r="J23" s="582"/>
      <c r="K23" s="583"/>
      <c r="L23" s="584"/>
      <c r="M23" s="585" t="str">
        <f>IF(OR(M24="",O24=""),"",IF(M24&gt;O24,"○",IF(M24=O24,"△","●")))</f>
        <v>△</v>
      </c>
      <c r="N23" s="586"/>
      <c r="O23" s="595"/>
      <c r="P23" s="585" t="str">
        <f>IF(OR(P24="",R24=""),"",IF(P24&gt;R24,"○",IF(P24=R24,"△","●")))</f>
        <v>○</v>
      </c>
      <c r="Q23" s="586"/>
      <c r="R23" s="586"/>
      <c r="S23" s="632">
        <f t="shared" ref="S23" si="30">T23*3+U23*1+V23*0</f>
        <v>10</v>
      </c>
      <c r="T23" s="634">
        <f t="shared" ref="T23" si="31">COUNTIF(D23:R23,"○")</f>
        <v>3</v>
      </c>
      <c r="U23" s="634">
        <f t="shared" ref="U23" si="32">COUNTIF(D23:R23,"△")</f>
        <v>1</v>
      </c>
      <c r="V23" s="634">
        <f t="shared" ref="V23" si="33">COUNTIF(D23:R23,"●")</f>
        <v>0</v>
      </c>
      <c r="W23" s="636">
        <f>SUM(D24,G24,J24,M24,P24)</f>
        <v>20</v>
      </c>
      <c r="X23" s="636">
        <f>SUM(F24,I24,L24,O24,R24)</f>
        <v>2</v>
      </c>
      <c r="Y23" s="636">
        <f t="shared" ref="Y23" si="34">W23-X23</f>
        <v>18</v>
      </c>
      <c r="Z23" s="589">
        <f>_xlfn.RANK.EQ(AA23,$AA$19:$AA$27,0)</f>
        <v>1</v>
      </c>
      <c r="AA23" s="591">
        <f t="shared" ref="AA23" si="35">S23*100+Y23*10+W23*1</f>
        <v>1200</v>
      </c>
      <c r="AC23" s="99"/>
      <c r="AD23" s="85" t="s">
        <v>91</v>
      </c>
      <c r="AE23" s="86" t="s">
        <v>87</v>
      </c>
      <c r="AF23" s="86" t="s">
        <v>88</v>
      </c>
      <c r="AG23" s="81"/>
      <c r="AH23" s="81"/>
    </row>
    <row r="24" spans="1:34" ht="21.95" customHeight="1" thickBot="1">
      <c r="A24" s="574"/>
      <c r="B24" s="575"/>
      <c r="C24" s="576"/>
      <c r="D24" s="97">
        <f>IF(L20="","",L20)</f>
        <v>1</v>
      </c>
      <c r="E24" s="97" t="s">
        <v>90</v>
      </c>
      <c r="F24" s="100">
        <f>IF(J20="","",J20)</f>
        <v>0</v>
      </c>
      <c r="G24" s="101">
        <f>IF(L22="","",L22)</f>
        <v>3</v>
      </c>
      <c r="H24" s="97" t="s">
        <v>79</v>
      </c>
      <c r="I24" s="102">
        <f>IF(J22="","",J22)</f>
        <v>0</v>
      </c>
      <c r="J24" s="90"/>
      <c r="K24" s="91"/>
      <c r="L24" s="92"/>
      <c r="M24" s="93">
        <f>IF(予選リーグ!$D$33="","",予選リーグ!$D$33)</f>
        <v>2</v>
      </c>
      <c r="N24" s="94" t="s">
        <v>93</v>
      </c>
      <c r="O24" s="95">
        <f>IF(予選リーグ!$F$33="","",予選リーグ!$F$33)</f>
        <v>2</v>
      </c>
      <c r="P24" s="221">
        <f>IF(予選リーグ!$D$32="","",予選リーグ!$D$32)</f>
        <v>14</v>
      </c>
      <c r="Q24" s="222" t="s">
        <v>93</v>
      </c>
      <c r="R24" s="223">
        <f>IF(予選リーグ!$F$32="","",予選リーグ!$F$32)</f>
        <v>0</v>
      </c>
      <c r="S24" s="633"/>
      <c r="T24" s="635"/>
      <c r="U24" s="635"/>
      <c r="V24" s="635"/>
      <c r="W24" s="637"/>
      <c r="X24" s="637"/>
      <c r="Y24" s="637"/>
      <c r="Z24" s="590"/>
      <c r="AA24" s="591"/>
      <c r="AD24" s="218" t="s">
        <v>152</v>
      </c>
      <c r="AE24" s="218" t="s">
        <v>153</v>
      </c>
      <c r="AF24" s="218" t="s">
        <v>154</v>
      </c>
      <c r="AG24" s="81"/>
      <c r="AH24" s="81"/>
    </row>
    <row r="25" spans="1:34" ht="21.95" customHeight="1">
      <c r="A25" s="571" t="str">
        <f>予選リーグ!$C$10</f>
        <v>附属</v>
      </c>
      <c r="B25" s="572"/>
      <c r="C25" s="573"/>
      <c r="D25" s="577" t="str">
        <f>IF(OR(D26="",F26=""),"",IF(D26&gt;F26,"○",IF(D26=F26,"△","●")))</f>
        <v>●</v>
      </c>
      <c r="E25" s="577"/>
      <c r="F25" s="578"/>
      <c r="G25" s="579" t="str">
        <f>IF(OR(G26="",I26=""),"",IF(G26&gt;I26,"○",IF(G26=I26,"△","●")))</f>
        <v>○</v>
      </c>
      <c r="H25" s="577"/>
      <c r="I25" s="578"/>
      <c r="J25" s="580" t="str">
        <f>IF(OR(J26="",L26=""),"",IF(J26&gt;L26,"○",IF(J26=L26,"△","●")))</f>
        <v>△</v>
      </c>
      <c r="K25" s="581"/>
      <c r="L25" s="581"/>
      <c r="M25" s="582"/>
      <c r="N25" s="583"/>
      <c r="O25" s="584"/>
      <c r="P25" s="585" t="str">
        <f>IF(OR(P26="",R26=""),"",IF(P26&gt;R26,"○",IF(P26=R26,"△","●")))</f>
        <v>○</v>
      </c>
      <c r="Q25" s="586"/>
      <c r="R25" s="586"/>
      <c r="S25" s="632">
        <f t="shared" ref="S25" si="36">T25*3+U25*1+V25*0</f>
        <v>7</v>
      </c>
      <c r="T25" s="634">
        <f t="shared" ref="T25" si="37">COUNTIF(D25:R25,"○")</f>
        <v>2</v>
      </c>
      <c r="U25" s="634">
        <f t="shared" ref="U25" si="38">COUNTIF(D25:R25,"△")</f>
        <v>1</v>
      </c>
      <c r="V25" s="634">
        <f t="shared" ref="V25" si="39">COUNTIF(D25:R25,"●")</f>
        <v>1</v>
      </c>
      <c r="W25" s="636">
        <f>SUM(D26,G26,J26,M26,P26)</f>
        <v>8</v>
      </c>
      <c r="X25" s="636">
        <f>SUM(F26,I26,L26,O26,R26)</f>
        <v>7</v>
      </c>
      <c r="Y25" s="636">
        <f t="shared" ref="Y25" si="40">W25-X25</f>
        <v>1</v>
      </c>
      <c r="Z25" s="589">
        <f>_xlfn.RANK.EQ(AA25,$AA$19:$AA$27,0)</f>
        <v>3</v>
      </c>
      <c r="AA25" s="591">
        <f t="shared" ref="AA25" si="41">S25*100+Y25*10+W25*1</f>
        <v>718</v>
      </c>
      <c r="AC25" s="75"/>
      <c r="AD25" s="88" t="s">
        <v>100</v>
      </c>
      <c r="AF25" s="81"/>
      <c r="AG25" s="81"/>
      <c r="AH25" s="81"/>
    </row>
    <row r="26" spans="1:34" ht="21.95" customHeight="1" thickBot="1">
      <c r="A26" s="574"/>
      <c r="B26" s="575"/>
      <c r="C26" s="576"/>
      <c r="D26" s="97">
        <f>IF(O20="","",O20)</f>
        <v>1</v>
      </c>
      <c r="E26" s="97" t="s">
        <v>79</v>
      </c>
      <c r="F26" s="100">
        <f>IF(M20="","",M20)</f>
        <v>5</v>
      </c>
      <c r="G26" s="101">
        <f>IF(O22="","",O22)</f>
        <v>1</v>
      </c>
      <c r="H26" s="97" t="s">
        <v>79</v>
      </c>
      <c r="I26" s="100">
        <f>IF(M22="","",M22)</f>
        <v>0</v>
      </c>
      <c r="J26" s="101">
        <f>IF(O24="","",O24)</f>
        <v>2</v>
      </c>
      <c r="K26" s="97" t="s">
        <v>79</v>
      </c>
      <c r="L26" s="102">
        <f>IF(M24="","",M24)</f>
        <v>2</v>
      </c>
      <c r="M26" s="90"/>
      <c r="N26" s="91"/>
      <c r="O26" s="92"/>
      <c r="P26" s="221">
        <f>IF(予選リーグ!$D$36="","",予選リーグ!$D$36)</f>
        <v>4</v>
      </c>
      <c r="Q26" s="222" t="s">
        <v>93</v>
      </c>
      <c r="R26" s="223">
        <f>IF(予選リーグ!$F$36="","",予選リーグ!$F$36)</f>
        <v>0</v>
      </c>
      <c r="S26" s="633"/>
      <c r="T26" s="635"/>
      <c r="U26" s="635"/>
      <c r="V26" s="635"/>
      <c r="W26" s="637"/>
      <c r="X26" s="637"/>
      <c r="Y26" s="637"/>
      <c r="Z26" s="590"/>
      <c r="AA26" s="591"/>
      <c r="AF26" s="81"/>
      <c r="AG26" s="81"/>
      <c r="AH26" s="81"/>
    </row>
    <row r="27" spans="1:34" ht="21.95" customHeight="1">
      <c r="A27" s="571" t="str">
        <f>予選リーグ!$C$11</f>
        <v>聖光</v>
      </c>
      <c r="B27" s="572"/>
      <c r="C27" s="573"/>
      <c r="D27" s="577" t="str">
        <f>IF(OR(D28="",F28=""),"",IF(D28&gt;F28,"○",IF(D28=F28,"△","●")))</f>
        <v>●</v>
      </c>
      <c r="E27" s="577"/>
      <c r="F27" s="578"/>
      <c r="G27" s="579" t="str">
        <f>IF(OR(G28="",I28=""),"",IF(G28&gt;I28,"○",IF(G28=I28,"△","●")))</f>
        <v>●</v>
      </c>
      <c r="H27" s="577"/>
      <c r="I27" s="578"/>
      <c r="J27" s="579" t="str">
        <f>IF(OR(J28="",L28=""),"",IF(J28&gt;L28,"○",IF(J28=L28,"△","●")))</f>
        <v>●</v>
      </c>
      <c r="K27" s="577"/>
      <c r="L27" s="578"/>
      <c r="M27" s="580" t="str">
        <f>IF(OR(M28="",O28=""),"",IF(M28&gt;O28,"○",IF(M28=O28,"△","●")))</f>
        <v>●</v>
      </c>
      <c r="N27" s="581"/>
      <c r="O27" s="581"/>
      <c r="P27" s="582"/>
      <c r="Q27" s="583"/>
      <c r="R27" s="583"/>
      <c r="S27" s="632">
        <f t="shared" ref="S27" si="42">T27*3+U27*1+V27*0</f>
        <v>0</v>
      </c>
      <c r="T27" s="654">
        <f t="shared" ref="T27" si="43">COUNTIF(D27:R27,"○")</f>
        <v>0</v>
      </c>
      <c r="U27" s="654">
        <f t="shared" ref="U27" si="44">COUNTIF(D27:R27,"△")</f>
        <v>0</v>
      </c>
      <c r="V27" s="654">
        <f t="shared" ref="V27" si="45">COUNTIF(D27:R27,"●")</f>
        <v>4</v>
      </c>
      <c r="W27" s="636">
        <f>SUM(D28,G28,J28,M28,P28)</f>
        <v>0</v>
      </c>
      <c r="X27" s="636">
        <f>SUM(F28,I28,L28,O28,R28)</f>
        <v>37</v>
      </c>
      <c r="Y27" s="636">
        <f t="shared" ref="Y27" si="46">W27-X27</f>
        <v>-37</v>
      </c>
      <c r="Z27" s="589">
        <f>_xlfn.RANK.EQ(AA27,$AA$19:$AA$27,0)</f>
        <v>5</v>
      </c>
      <c r="AA27" s="591">
        <f t="shared" ref="AA27" si="47">S27*100+Y27*10+W27*1</f>
        <v>-370</v>
      </c>
      <c r="AF27" s="81"/>
      <c r="AG27" s="81"/>
      <c r="AH27" s="81"/>
    </row>
    <row r="28" spans="1:34" ht="21.95" customHeight="1" thickBot="1">
      <c r="A28" s="649"/>
      <c r="B28" s="650"/>
      <c r="C28" s="651"/>
      <c r="D28" s="103">
        <f>IF(R20="","",R20)</f>
        <v>0</v>
      </c>
      <c r="E28" s="103" t="s">
        <v>79</v>
      </c>
      <c r="F28" s="104">
        <f>IF(P20="","",P20)</f>
        <v>14</v>
      </c>
      <c r="G28" s="105">
        <f>IF(R22="","",R22)</f>
        <v>0</v>
      </c>
      <c r="H28" s="103" t="s">
        <v>79</v>
      </c>
      <c r="I28" s="104">
        <f>IF(P22="","",P22)</f>
        <v>5</v>
      </c>
      <c r="J28" s="105">
        <f>IF(R24="","",R24)</f>
        <v>0</v>
      </c>
      <c r="K28" s="103" t="s">
        <v>79</v>
      </c>
      <c r="L28" s="104">
        <f>IF(P24="","",P24)</f>
        <v>14</v>
      </c>
      <c r="M28" s="105">
        <f>IF(R26="","",R26)</f>
        <v>0</v>
      </c>
      <c r="N28" s="103" t="s">
        <v>79</v>
      </c>
      <c r="O28" s="106">
        <f>IF(P26="","",P26)</f>
        <v>4</v>
      </c>
      <c r="P28" s="90"/>
      <c r="Q28" s="91"/>
      <c r="R28" s="91"/>
      <c r="S28" s="652"/>
      <c r="T28" s="655"/>
      <c r="U28" s="655"/>
      <c r="V28" s="655"/>
      <c r="W28" s="646"/>
      <c r="X28" s="646"/>
      <c r="Y28" s="646"/>
      <c r="Z28" s="647"/>
      <c r="AA28" s="591"/>
      <c r="AF28" s="81"/>
      <c r="AG28" s="81"/>
      <c r="AH28" s="81"/>
    </row>
    <row r="29" spans="1:34" ht="26.25" customHeight="1">
      <c r="A29" s="80"/>
      <c r="B29" s="80"/>
      <c r="C29" s="80"/>
      <c r="D29" s="80"/>
      <c r="E29" s="80"/>
      <c r="F29" s="80"/>
      <c r="G29" s="82"/>
      <c r="H29" s="82"/>
      <c r="I29" s="82"/>
      <c r="J29" s="82"/>
      <c r="K29" s="82"/>
      <c r="L29" s="82"/>
      <c r="M29" s="80"/>
      <c r="N29" s="80"/>
      <c r="O29" s="80"/>
      <c r="P29" s="108"/>
      <c r="Q29" s="108"/>
      <c r="R29" s="107"/>
      <c r="S29" s="107"/>
      <c r="T29" s="82"/>
    </row>
    <row r="30" spans="1:34" ht="21.95" customHeight="1" thickBot="1">
      <c r="A30" s="118" t="s">
        <v>95</v>
      </c>
      <c r="B30" s="119"/>
      <c r="C30" s="119"/>
      <c r="D30" s="82"/>
      <c r="E30" s="89"/>
      <c r="F30" s="89"/>
      <c r="G30" s="89"/>
      <c r="H30" s="84"/>
      <c r="I30" s="84"/>
      <c r="J30" s="82"/>
      <c r="K30" s="82"/>
      <c r="L30" s="82"/>
      <c r="M30" s="82"/>
      <c r="N30" s="82"/>
      <c r="O30" s="82"/>
      <c r="P30" s="82"/>
      <c r="Q30" s="82"/>
      <c r="R30" s="82"/>
      <c r="V30" s="81"/>
      <c r="AE30" s="75"/>
    </row>
    <row r="31" spans="1:34" ht="21.95" customHeight="1" thickBot="1">
      <c r="A31" s="612"/>
      <c r="B31" s="613"/>
      <c r="C31" s="614"/>
      <c r="D31" s="615" t="str">
        <f>$A$32</f>
        <v>安東</v>
      </c>
      <c r="E31" s="613"/>
      <c r="F31" s="613"/>
      <c r="G31" s="616" t="str">
        <f>$A$34</f>
        <v>東豊田</v>
      </c>
      <c r="H31" s="617"/>
      <c r="I31" s="615"/>
      <c r="J31" s="616" t="str">
        <f>$A$36</f>
        <v>日本平</v>
      </c>
      <c r="K31" s="617"/>
      <c r="L31" s="615"/>
      <c r="M31" s="616" t="str">
        <f>$A$38</f>
        <v>城内</v>
      </c>
      <c r="N31" s="617"/>
      <c r="O31" s="615"/>
      <c r="P31" s="641">
        <f>$A$40</f>
        <v>0</v>
      </c>
      <c r="Q31" s="642"/>
      <c r="R31" s="642"/>
      <c r="S31" s="128" t="s">
        <v>77</v>
      </c>
      <c r="T31" s="129" t="s">
        <v>81</v>
      </c>
      <c r="U31" s="129" t="s">
        <v>82</v>
      </c>
      <c r="V31" s="129" t="s">
        <v>83</v>
      </c>
      <c r="W31" s="129" t="s">
        <v>84</v>
      </c>
      <c r="X31" s="129" t="s">
        <v>85</v>
      </c>
      <c r="Y31" s="130" t="s">
        <v>86</v>
      </c>
      <c r="Z31" s="131" t="s">
        <v>78</v>
      </c>
      <c r="AE31" s="75"/>
    </row>
    <row r="32" spans="1:34" ht="21.95" customHeight="1" thickTop="1">
      <c r="A32" s="600" t="str">
        <f>予選リーグ!$D$7</f>
        <v>安東</v>
      </c>
      <c r="B32" s="601"/>
      <c r="C32" s="601"/>
      <c r="D32" s="602"/>
      <c r="E32" s="603"/>
      <c r="F32" s="604"/>
      <c r="G32" s="605" t="str">
        <f>IF(OR(G33="",I33=""),"",IF(G33&gt;I33,"○",IF(G33=I33,"△","●")))</f>
        <v>●</v>
      </c>
      <c r="H32" s="606"/>
      <c r="I32" s="607"/>
      <c r="J32" s="605" t="str">
        <f>IF(OR(J33="",L33=""),"",IF(J33&gt;L33,"○",IF(J33=L33,"△","●")))</f>
        <v>○</v>
      </c>
      <c r="K32" s="606"/>
      <c r="L32" s="607"/>
      <c r="M32" s="605" t="str">
        <f>IF(OR(M33="",O33=""),"",IF(M33&gt;O33,"○",IF(M33=O33,"△","●")))</f>
        <v>○</v>
      </c>
      <c r="N32" s="606"/>
      <c r="O32" s="607"/>
      <c r="P32" s="629" t="str">
        <f>IF(OR(P33="",R33=""),"",IF(P33&gt;R33,"○",IF(P33=R33,"△","●")))</f>
        <v/>
      </c>
      <c r="Q32" s="630"/>
      <c r="R32" s="630"/>
      <c r="S32" s="639">
        <f>T32*3+U32*1+V32*0</f>
        <v>6</v>
      </c>
      <c r="T32" s="640">
        <f>COUNTIF(D32:R32,"○")</f>
        <v>2</v>
      </c>
      <c r="U32" s="640">
        <f>COUNTIF(D32:R32,"△")</f>
        <v>0</v>
      </c>
      <c r="V32" s="640">
        <f>COUNTIF(D32:R32,"●")</f>
        <v>1</v>
      </c>
      <c r="W32" s="638">
        <f>SUM(D33,G33,J33,M33,P33)</f>
        <v>4</v>
      </c>
      <c r="X32" s="638">
        <f>SUM(F33,I33,L33,O33,R33)</f>
        <v>2</v>
      </c>
      <c r="Y32" s="638">
        <f>W32-X32</f>
        <v>2</v>
      </c>
      <c r="Z32" s="589">
        <f>_xlfn.RANK.EQ(AA32,$AA$32:$AA$39,0)</f>
        <v>1</v>
      </c>
      <c r="AA32" s="591">
        <f>S32*100+Y32*10+W32*1</f>
        <v>624</v>
      </c>
      <c r="AE32" s="75"/>
    </row>
    <row r="33" spans="1:34" ht="21.95" customHeight="1" thickBot="1">
      <c r="A33" s="574"/>
      <c r="B33" s="575"/>
      <c r="C33" s="575"/>
      <c r="D33" s="90"/>
      <c r="E33" s="91"/>
      <c r="F33" s="92"/>
      <c r="G33" s="93">
        <f>IF(予選リーグ!$D$46="","",予選リーグ!$D$46)</f>
        <v>1</v>
      </c>
      <c r="H33" s="94" t="s">
        <v>93</v>
      </c>
      <c r="I33" s="95">
        <f>IF(予選リーグ!$F$46="","",予選リーグ!$F$46)</f>
        <v>2</v>
      </c>
      <c r="J33" s="93">
        <f>IF(予選リーグ!$D$43="","",予選リーグ!$D$43)</f>
        <v>1</v>
      </c>
      <c r="K33" s="94" t="s">
        <v>93</v>
      </c>
      <c r="L33" s="95">
        <f>IF(予選リーグ!$F$43="","",予選リーグ!$F$43)</f>
        <v>0</v>
      </c>
      <c r="M33" s="93">
        <f>IF(予選リーグ!$D$41="","",予選リーグ!$D$41)</f>
        <v>2</v>
      </c>
      <c r="N33" s="94" t="s">
        <v>93</v>
      </c>
      <c r="O33" s="95">
        <f>IF(予選リーグ!$F$41="","",予選リーグ!$F$41)</f>
        <v>0</v>
      </c>
      <c r="P33" s="113"/>
      <c r="Q33" s="114" t="s">
        <v>79</v>
      </c>
      <c r="R33" s="115"/>
      <c r="S33" s="633"/>
      <c r="T33" s="635"/>
      <c r="U33" s="635"/>
      <c r="V33" s="635"/>
      <c r="W33" s="637"/>
      <c r="X33" s="637"/>
      <c r="Y33" s="637"/>
      <c r="Z33" s="590"/>
      <c r="AA33" s="591"/>
      <c r="AF33" s="81"/>
      <c r="AG33" s="81"/>
      <c r="AH33" s="81"/>
    </row>
    <row r="34" spans="1:34" ht="21.95" customHeight="1">
      <c r="A34" s="571" t="str">
        <f>予選リーグ!$D$8</f>
        <v>東豊田</v>
      </c>
      <c r="B34" s="572"/>
      <c r="C34" s="573"/>
      <c r="D34" s="581" t="str">
        <f>IF(OR(D35="",F35=""),"",IF(D35&gt;F35,"○",IF(D35=F35,"△","●")))</f>
        <v>○</v>
      </c>
      <c r="E34" s="581"/>
      <c r="F34" s="581"/>
      <c r="G34" s="582"/>
      <c r="H34" s="583"/>
      <c r="I34" s="584"/>
      <c r="J34" s="585" t="str">
        <f>IF(OR(J35="",L35=""),"",IF(J35&gt;L35,"○",IF(J35=L35,"△","●")))</f>
        <v>●</v>
      </c>
      <c r="K34" s="586"/>
      <c r="L34" s="595"/>
      <c r="M34" s="585" t="str">
        <f>IF(OR(M35="",O35=""),"",IF(M35&gt;O35,"○",IF(M35=O35,"△","●")))</f>
        <v>△</v>
      </c>
      <c r="N34" s="586"/>
      <c r="O34" s="595"/>
      <c r="P34" s="628" t="str">
        <f>IF(OR(P35="",R35=""),"",IF(P35&gt;R35,"○",IF(P35=R35,"△","●")))</f>
        <v/>
      </c>
      <c r="Q34" s="626"/>
      <c r="R34" s="626"/>
      <c r="S34" s="632">
        <f t="shared" ref="S34" si="48">T34*3+U34*1+V34*0</f>
        <v>4</v>
      </c>
      <c r="T34" s="634">
        <f t="shared" ref="T34" si="49">COUNTIF(D34:R34,"○")</f>
        <v>1</v>
      </c>
      <c r="U34" s="634">
        <f t="shared" ref="U34" si="50">COUNTIF(D34:R34,"△")</f>
        <v>1</v>
      </c>
      <c r="V34" s="634">
        <f>COUNTIF(D34:R34,"●")</f>
        <v>1</v>
      </c>
      <c r="W34" s="636">
        <f>SUM(D35,G35,J35,M35,P35)</f>
        <v>4</v>
      </c>
      <c r="X34" s="636">
        <f>SUM(F35,I35,L35,O35,R35)</f>
        <v>4</v>
      </c>
      <c r="Y34" s="636">
        <f t="shared" ref="Y34" si="51">W34-X34</f>
        <v>0</v>
      </c>
      <c r="Z34" s="589">
        <f t="shared" ref="Z34" si="52">_xlfn.RANK.EQ(AA34,$AA$32:$AA$39,0)</f>
        <v>2</v>
      </c>
      <c r="AA34" s="591">
        <f>S34*100+Y34*10+W34*1</f>
        <v>404</v>
      </c>
      <c r="AF34" s="81"/>
      <c r="AG34" s="81"/>
      <c r="AH34" s="81"/>
    </row>
    <row r="35" spans="1:34" ht="21.95" customHeight="1" thickBot="1">
      <c r="A35" s="574"/>
      <c r="B35" s="575"/>
      <c r="C35" s="576"/>
      <c r="D35" s="97">
        <f>IF(I33="","",I33)</f>
        <v>2</v>
      </c>
      <c r="E35" s="97" t="s">
        <v>79</v>
      </c>
      <c r="F35" s="97">
        <f>IF(G33="","",G33)</f>
        <v>1</v>
      </c>
      <c r="G35" s="90"/>
      <c r="H35" s="91"/>
      <c r="I35" s="92"/>
      <c r="J35" s="93">
        <f>IF(予選リーグ!$D$42="","",予選リーグ!$D$42)</f>
        <v>1</v>
      </c>
      <c r="K35" s="94" t="s">
        <v>93</v>
      </c>
      <c r="L35" s="95">
        <f>IF(予選リーグ!$F$42="","",予選リーグ!$F$42)</f>
        <v>2</v>
      </c>
      <c r="M35" s="93">
        <f>IF(予選リーグ!$D$44="","",予選リーグ!$D$44)</f>
        <v>1</v>
      </c>
      <c r="N35" s="94" t="s">
        <v>93</v>
      </c>
      <c r="O35" s="95">
        <f>IF(予選リーグ!$F$44="","",予選リーグ!$F$44)</f>
        <v>1</v>
      </c>
      <c r="P35" s="113"/>
      <c r="Q35" s="114" t="s">
        <v>79</v>
      </c>
      <c r="R35" s="115"/>
      <c r="S35" s="633"/>
      <c r="T35" s="635"/>
      <c r="U35" s="635"/>
      <c r="V35" s="635"/>
      <c r="W35" s="637"/>
      <c r="X35" s="637"/>
      <c r="Y35" s="637"/>
      <c r="Z35" s="590"/>
      <c r="AA35" s="591"/>
      <c r="AC35" s="87"/>
      <c r="AD35" s="98"/>
      <c r="AE35" s="98"/>
      <c r="AF35" s="87"/>
      <c r="AG35" s="81"/>
      <c r="AH35" s="81"/>
    </row>
    <row r="36" spans="1:34" ht="21.95" customHeight="1">
      <c r="A36" s="571" t="str">
        <f>予選リーグ!$D$9</f>
        <v>日本平</v>
      </c>
      <c r="B36" s="572"/>
      <c r="C36" s="573"/>
      <c r="D36" s="577" t="str">
        <f>IF(OR(D37="",F37=""),"",IF(D37&gt;F37,"○",IF(D37=F37,"△","●")))</f>
        <v>●</v>
      </c>
      <c r="E36" s="577"/>
      <c r="F36" s="578"/>
      <c r="G36" s="592" t="str">
        <f>IF(OR(G37="",I37=""),"",IF(G37&gt;I37,"○",IF(G37=I37,"△","●")))</f>
        <v>○</v>
      </c>
      <c r="H36" s="593"/>
      <c r="I36" s="594"/>
      <c r="J36" s="582"/>
      <c r="K36" s="583"/>
      <c r="L36" s="584"/>
      <c r="M36" s="585" t="str">
        <f>IF(OR(M37="",O37=""),"",IF(M37&gt;O37,"○",IF(M37=O37,"△","●")))</f>
        <v>●</v>
      </c>
      <c r="N36" s="586"/>
      <c r="O36" s="595"/>
      <c r="P36" s="628" t="str">
        <f>IF(OR(P37="",R37=""),"",IF(P37&gt;R37,"○",IF(P37=R37,"△","●")))</f>
        <v/>
      </c>
      <c r="Q36" s="626"/>
      <c r="R36" s="626"/>
      <c r="S36" s="632">
        <f t="shared" ref="S36" si="53">T36*3+U36*1+V36*0</f>
        <v>3</v>
      </c>
      <c r="T36" s="634">
        <f t="shared" ref="T36" si="54">COUNTIF(D36:R36,"○")</f>
        <v>1</v>
      </c>
      <c r="U36" s="634">
        <f t="shared" ref="U36" si="55">COUNTIF(D36:R36,"△")</f>
        <v>0</v>
      </c>
      <c r="V36" s="634">
        <f t="shared" ref="V36" si="56">COUNTIF(D36:R36,"●")</f>
        <v>2</v>
      </c>
      <c r="W36" s="636">
        <f>SUM(D37,G37,J37,M37,P37)</f>
        <v>2</v>
      </c>
      <c r="X36" s="636">
        <f>SUM(F37,I37,L37,O37,R37)</f>
        <v>3</v>
      </c>
      <c r="Y36" s="636">
        <f t="shared" ref="Y36" si="57">W36-X36</f>
        <v>-1</v>
      </c>
      <c r="Z36" s="589">
        <f t="shared" ref="Z36" si="58">_xlfn.RANK.EQ(AA36,$AA$32:$AA$39,0)</f>
        <v>4</v>
      </c>
      <c r="AA36" s="591">
        <f>S36*100+Y36*10+W36*1</f>
        <v>292</v>
      </c>
      <c r="AC36" s="99"/>
      <c r="AD36" s="85" t="s">
        <v>91</v>
      </c>
      <c r="AE36" s="86" t="s">
        <v>87</v>
      </c>
      <c r="AF36" s="86" t="s">
        <v>88</v>
      </c>
      <c r="AG36" s="81"/>
      <c r="AH36" s="81"/>
    </row>
    <row r="37" spans="1:34" ht="21.95" customHeight="1" thickBot="1">
      <c r="A37" s="574"/>
      <c r="B37" s="575"/>
      <c r="C37" s="576"/>
      <c r="D37" s="97">
        <f>IF(L33="","",L33)</f>
        <v>0</v>
      </c>
      <c r="E37" s="97" t="s">
        <v>90</v>
      </c>
      <c r="F37" s="100">
        <f>IF(J33="","",J33)</f>
        <v>1</v>
      </c>
      <c r="G37" s="101">
        <f>IF(L35="","",L35)</f>
        <v>2</v>
      </c>
      <c r="H37" s="97" t="s">
        <v>79</v>
      </c>
      <c r="I37" s="102">
        <f>IF(J35="","",J35)</f>
        <v>1</v>
      </c>
      <c r="J37" s="90"/>
      <c r="K37" s="91"/>
      <c r="L37" s="92"/>
      <c r="M37" s="93">
        <f>IF(予選リーグ!$D$45="","",予選リーグ!$D$45)</f>
        <v>0</v>
      </c>
      <c r="N37" s="94" t="s">
        <v>93</v>
      </c>
      <c r="O37" s="95">
        <f>IF(予選リーグ!$F$45="","",予選リーグ!$F$45)</f>
        <v>1</v>
      </c>
      <c r="P37" s="113"/>
      <c r="Q37" s="114" t="s">
        <v>79</v>
      </c>
      <c r="R37" s="115"/>
      <c r="S37" s="633"/>
      <c r="T37" s="635"/>
      <c r="U37" s="635"/>
      <c r="V37" s="635"/>
      <c r="W37" s="637"/>
      <c r="X37" s="637"/>
      <c r="Y37" s="637"/>
      <c r="Z37" s="590"/>
      <c r="AA37" s="591"/>
      <c r="AD37" s="218" t="s">
        <v>155</v>
      </c>
      <c r="AE37" s="218" t="s">
        <v>156</v>
      </c>
      <c r="AF37" s="218" t="s">
        <v>157</v>
      </c>
      <c r="AG37" s="81"/>
      <c r="AH37" s="81"/>
    </row>
    <row r="38" spans="1:34" ht="21.95" customHeight="1">
      <c r="A38" s="571" t="str">
        <f>予選リーグ!$D$10</f>
        <v>城内</v>
      </c>
      <c r="B38" s="572"/>
      <c r="C38" s="573"/>
      <c r="D38" s="577" t="str">
        <f>IF(OR(D39="",F39=""),"",IF(D39&gt;F39,"○",IF(D39=F39,"△","●")))</f>
        <v>●</v>
      </c>
      <c r="E38" s="577"/>
      <c r="F38" s="578"/>
      <c r="G38" s="579" t="str">
        <f>IF(OR(G39="",I39=""),"",IF(G39&gt;I39,"○",IF(G39=I39,"△","●")))</f>
        <v>△</v>
      </c>
      <c r="H38" s="577"/>
      <c r="I38" s="578"/>
      <c r="J38" s="580" t="str">
        <f>IF(OR(J39="",L39=""),"",IF(J39&gt;L39,"○",IF(J39=L39,"△","●")))</f>
        <v>○</v>
      </c>
      <c r="K38" s="581"/>
      <c r="L38" s="581"/>
      <c r="M38" s="582"/>
      <c r="N38" s="583"/>
      <c r="O38" s="584"/>
      <c r="P38" s="628" t="str">
        <f>IF(OR(P39="",R39=""),"",IF(P39&gt;R39,"○",IF(P39=R39,"△","●")))</f>
        <v/>
      </c>
      <c r="Q38" s="626"/>
      <c r="R38" s="626"/>
      <c r="S38" s="632">
        <f t="shared" ref="S38" si="59">T38*3+U38*1+V38*0</f>
        <v>4</v>
      </c>
      <c r="T38" s="634">
        <f t="shared" ref="T38" si="60">COUNTIF(D38:R38,"○")</f>
        <v>1</v>
      </c>
      <c r="U38" s="634">
        <f t="shared" ref="U38" si="61">COUNTIF(D38:R38,"△")</f>
        <v>1</v>
      </c>
      <c r="V38" s="634">
        <f t="shared" ref="V38" si="62">COUNTIF(D38:R38,"●")</f>
        <v>1</v>
      </c>
      <c r="W38" s="636">
        <f>SUM(D39,G39,J39,M39,P39)</f>
        <v>2</v>
      </c>
      <c r="X38" s="636">
        <f>SUM(F39,I39,L39,O39,R39)</f>
        <v>3</v>
      </c>
      <c r="Y38" s="636">
        <f t="shared" ref="Y38" si="63">W38-X38</f>
        <v>-1</v>
      </c>
      <c r="Z38" s="589">
        <f>_xlfn.RANK.EQ(AA38,$AA$32:$AA$39,0)</f>
        <v>3</v>
      </c>
      <c r="AA38" s="591">
        <f>S38*100+Y38*10+W38*1</f>
        <v>392</v>
      </c>
      <c r="AC38" s="75"/>
      <c r="AD38" s="88" t="s">
        <v>100</v>
      </c>
      <c r="AF38" s="81"/>
      <c r="AG38" s="81"/>
      <c r="AH38" s="81"/>
    </row>
    <row r="39" spans="1:34" ht="21.95" customHeight="1" thickBot="1">
      <c r="A39" s="574"/>
      <c r="B39" s="575"/>
      <c r="C39" s="576"/>
      <c r="D39" s="97">
        <f>IF(O33="","",O33)</f>
        <v>0</v>
      </c>
      <c r="E39" s="97" t="s">
        <v>79</v>
      </c>
      <c r="F39" s="100">
        <f>IF(M33="","",M33)</f>
        <v>2</v>
      </c>
      <c r="G39" s="101">
        <f>IF(O35="","",O35)</f>
        <v>1</v>
      </c>
      <c r="H39" s="97" t="s">
        <v>79</v>
      </c>
      <c r="I39" s="100">
        <f>IF(M35="","",M35)</f>
        <v>1</v>
      </c>
      <c r="J39" s="101">
        <f>IF(O37="","",O37)</f>
        <v>1</v>
      </c>
      <c r="K39" s="97" t="s">
        <v>79</v>
      </c>
      <c r="L39" s="102">
        <f>IF(M37="","",M37)</f>
        <v>0</v>
      </c>
      <c r="M39" s="90"/>
      <c r="N39" s="91"/>
      <c r="O39" s="92"/>
      <c r="P39" s="113"/>
      <c r="Q39" s="114" t="s">
        <v>79</v>
      </c>
      <c r="R39" s="115"/>
      <c r="S39" s="633"/>
      <c r="T39" s="635"/>
      <c r="U39" s="635"/>
      <c r="V39" s="635"/>
      <c r="W39" s="637"/>
      <c r="X39" s="637"/>
      <c r="Y39" s="637"/>
      <c r="Z39" s="590"/>
      <c r="AA39" s="591"/>
      <c r="AF39" s="81"/>
      <c r="AG39" s="81"/>
      <c r="AH39" s="81"/>
    </row>
    <row r="40" spans="1:34" ht="21.95" customHeight="1">
      <c r="A40" s="582">
        <f>予選リーグ!$D$11</f>
        <v>0</v>
      </c>
      <c r="B40" s="583"/>
      <c r="C40" s="622"/>
      <c r="D40" s="626" t="str">
        <f>IF(OR(D41="",F41=""),"",IF(D41&gt;F41,"○",IF(D41=F41,"△","●")))</f>
        <v/>
      </c>
      <c r="E40" s="626"/>
      <c r="F40" s="627"/>
      <c r="G40" s="628" t="str">
        <f>IF(OR(G41="",I41=""),"",IF(G41&gt;I41,"○",IF(G41=I41,"△","●")))</f>
        <v/>
      </c>
      <c r="H40" s="626"/>
      <c r="I40" s="627"/>
      <c r="J40" s="628" t="str">
        <f>IF(OR(J41="",L41=""),"",IF(J41&gt;L41,"○",IF(J41=L41,"△","●")))</f>
        <v/>
      </c>
      <c r="K40" s="626"/>
      <c r="L40" s="627"/>
      <c r="M40" s="629" t="str">
        <f>IF(OR(M41="",O41=""),"",IF(M41&gt;O41,"○",IF(M41=O41,"△","●")))</f>
        <v/>
      </c>
      <c r="N40" s="630"/>
      <c r="O40" s="630"/>
      <c r="P40" s="582"/>
      <c r="Q40" s="583"/>
      <c r="R40" s="583"/>
      <c r="S40" s="618">
        <f t="shared" ref="S40" si="64">T40*3+U40*1+V40*0</f>
        <v>0</v>
      </c>
      <c r="T40" s="620">
        <f t="shared" ref="T40" si="65">COUNTIF(D40:R40,"○")</f>
        <v>0</v>
      </c>
      <c r="U40" s="620">
        <f t="shared" ref="U40" si="66">COUNTIF(D40:R40,"△")</f>
        <v>0</v>
      </c>
      <c r="V40" s="620">
        <f t="shared" ref="V40" si="67">COUNTIF(D40:R40,"●")</f>
        <v>0</v>
      </c>
      <c r="W40" s="608">
        <f>SUM(D41,G41,J41,M41,P41)</f>
        <v>0</v>
      </c>
      <c r="X40" s="608">
        <f>SUM(F41,I41,L41,O41,R41)</f>
        <v>0</v>
      </c>
      <c r="Y40" s="608">
        <f t="shared" ref="Y40" si="68">W40-X40</f>
        <v>0</v>
      </c>
      <c r="Z40" s="644" t="e">
        <f t="shared" ref="Z40" si="69">_xlfn.RANK.EQ(AA40,$AA$6:$AA$15,0)</f>
        <v>#N/A</v>
      </c>
      <c r="AA40" s="551">
        <f>S40*100+Y40*10+W40*1</f>
        <v>0</v>
      </c>
      <c r="AF40" s="81"/>
      <c r="AG40" s="81"/>
      <c r="AH40" s="81"/>
    </row>
    <row r="41" spans="1:34" ht="21.95" customHeight="1" thickBot="1">
      <c r="A41" s="623"/>
      <c r="B41" s="624"/>
      <c r="C41" s="625"/>
      <c r="D41" s="134" t="str">
        <f>IF(R33="","",R33)</f>
        <v/>
      </c>
      <c r="E41" s="134" t="s">
        <v>79</v>
      </c>
      <c r="F41" s="135" t="str">
        <f>IF(P33="","",P33)</f>
        <v/>
      </c>
      <c r="G41" s="136" t="str">
        <f>IF(R35="","",R35)</f>
        <v/>
      </c>
      <c r="H41" s="134" t="s">
        <v>79</v>
      </c>
      <c r="I41" s="135" t="str">
        <f>IF(P35="","",P35)</f>
        <v/>
      </c>
      <c r="J41" s="136" t="str">
        <f>IF(R37="","",R37)</f>
        <v/>
      </c>
      <c r="K41" s="134" t="s">
        <v>79</v>
      </c>
      <c r="L41" s="135" t="str">
        <f>IF(P37="","",P37)</f>
        <v/>
      </c>
      <c r="M41" s="136" t="str">
        <f>IF(R39="","",R39)</f>
        <v/>
      </c>
      <c r="N41" s="134" t="s">
        <v>79</v>
      </c>
      <c r="O41" s="137" t="str">
        <f>IF(P39="","",P39)</f>
        <v/>
      </c>
      <c r="P41" s="90"/>
      <c r="Q41" s="91"/>
      <c r="R41" s="91"/>
      <c r="S41" s="619"/>
      <c r="T41" s="621"/>
      <c r="U41" s="621"/>
      <c r="V41" s="621"/>
      <c r="W41" s="609"/>
      <c r="X41" s="609"/>
      <c r="Y41" s="609"/>
      <c r="Z41" s="645"/>
      <c r="AA41" s="551"/>
      <c r="AF41" s="81"/>
      <c r="AG41" s="81"/>
      <c r="AH41" s="81"/>
    </row>
    <row r="42" spans="1:34" ht="26.25" customHeight="1">
      <c r="A42" s="109"/>
      <c r="B42" s="109"/>
      <c r="C42" s="109"/>
      <c r="D42" s="109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</row>
    <row r="43" spans="1:34" ht="21.95" customHeight="1" thickBot="1">
      <c r="A43" s="121" t="s">
        <v>96</v>
      </c>
      <c r="B43" s="122"/>
      <c r="C43" s="122"/>
      <c r="D43" s="82"/>
      <c r="E43" s="89"/>
      <c r="F43" s="89"/>
      <c r="G43" s="89"/>
      <c r="H43" s="84"/>
      <c r="I43" s="84"/>
      <c r="J43" s="82"/>
      <c r="K43" s="82"/>
      <c r="L43" s="82"/>
      <c r="M43" s="82"/>
      <c r="N43" s="82"/>
      <c r="O43" s="82"/>
      <c r="P43" s="82"/>
      <c r="Q43" s="82"/>
      <c r="R43" s="82"/>
      <c r="V43" s="81"/>
      <c r="AE43" s="75"/>
    </row>
    <row r="44" spans="1:34" ht="21.95" customHeight="1" thickBot="1">
      <c r="A44" s="612"/>
      <c r="B44" s="613"/>
      <c r="C44" s="614"/>
      <c r="D44" s="615" t="str">
        <f>$A$45</f>
        <v>清水Ｃ</v>
      </c>
      <c r="E44" s="613"/>
      <c r="F44" s="613"/>
      <c r="G44" s="616" t="str">
        <f>$A$47</f>
        <v>チーム北部</v>
      </c>
      <c r="H44" s="617"/>
      <c r="I44" s="615"/>
      <c r="J44" s="616" t="str">
        <f>$A$49</f>
        <v>清水八</v>
      </c>
      <c r="K44" s="617"/>
      <c r="L44" s="615"/>
      <c r="M44" s="616" t="str">
        <f>$A$51</f>
        <v>竜爪</v>
      </c>
      <c r="N44" s="617"/>
      <c r="O44" s="615"/>
      <c r="P44" s="641">
        <f>$A$53</f>
        <v>0</v>
      </c>
      <c r="Q44" s="642"/>
      <c r="R44" s="642"/>
      <c r="S44" s="128" t="s">
        <v>77</v>
      </c>
      <c r="T44" s="129" t="s">
        <v>81</v>
      </c>
      <c r="U44" s="129" t="s">
        <v>82</v>
      </c>
      <c r="V44" s="129" t="s">
        <v>83</v>
      </c>
      <c r="W44" s="129" t="s">
        <v>84</v>
      </c>
      <c r="X44" s="129" t="s">
        <v>85</v>
      </c>
      <c r="Y44" s="130" t="s">
        <v>86</v>
      </c>
      <c r="Z44" s="131" t="s">
        <v>78</v>
      </c>
      <c r="AE44" s="75"/>
    </row>
    <row r="45" spans="1:34" ht="21.95" customHeight="1" thickTop="1">
      <c r="A45" s="600" t="str">
        <f>予選リーグ!$G$7</f>
        <v>清水Ｃ</v>
      </c>
      <c r="B45" s="601"/>
      <c r="C45" s="601"/>
      <c r="D45" s="602"/>
      <c r="E45" s="603"/>
      <c r="F45" s="604"/>
      <c r="G45" s="605" t="str">
        <f>IF(OR(G46="",I46=""),"",IF(G46&gt;I46,"○",IF(G46=I46,"△","●")))</f>
        <v>●</v>
      </c>
      <c r="H45" s="606"/>
      <c r="I45" s="607"/>
      <c r="J45" s="605" t="str">
        <f>IF(OR(J46="",L46=""),"",IF(J46&gt;L46,"○",IF(J46=L46,"△","●")))</f>
        <v>○</v>
      </c>
      <c r="K45" s="606"/>
      <c r="L45" s="607"/>
      <c r="M45" s="605" t="str">
        <f>IF(OR(M46="",O46=""),"",IF(M46&gt;O46,"○",IF(M46=O46,"△","●")))</f>
        <v>△</v>
      </c>
      <c r="N45" s="606"/>
      <c r="O45" s="607"/>
      <c r="P45" s="629" t="str">
        <f>IF(OR(P46="",R46=""),"",IF(P46&gt;R46,"○",IF(P46=R46,"△","●")))</f>
        <v/>
      </c>
      <c r="Q45" s="630"/>
      <c r="R45" s="630"/>
      <c r="S45" s="639">
        <f t="shared" ref="S45" si="70">T45*3+U45*1+V45*0</f>
        <v>4</v>
      </c>
      <c r="T45" s="640">
        <f>COUNTIF(D45:R45,"○")</f>
        <v>1</v>
      </c>
      <c r="U45" s="640">
        <f>COUNTIF(D45:R45,"△")</f>
        <v>1</v>
      </c>
      <c r="V45" s="640">
        <f>COUNTIF(D45:R45,"●")</f>
        <v>1</v>
      </c>
      <c r="W45" s="638">
        <f>SUM(D46,G46,J46,M46,P46)</f>
        <v>1</v>
      </c>
      <c r="X45" s="638">
        <f>SUM(F46,I46,L46,O46,R46)</f>
        <v>1</v>
      </c>
      <c r="Y45" s="638">
        <f>W45-X45</f>
        <v>0</v>
      </c>
      <c r="Z45" s="589">
        <f>_xlfn.RANK.EQ(AA45,$AA$45:$AA$52,0)</f>
        <v>2</v>
      </c>
      <c r="AA45" s="591">
        <f>S45*100+Y45*10+W45*1</f>
        <v>401</v>
      </c>
      <c r="AE45" s="75"/>
    </row>
    <row r="46" spans="1:34" ht="21.95" customHeight="1" thickBot="1">
      <c r="A46" s="574"/>
      <c r="B46" s="575"/>
      <c r="C46" s="575"/>
      <c r="D46" s="90"/>
      <c r="E46" s="91"/>
      <c r="F46" s="92"/>
      <c r="G46" s="221">
        <f>IF(予選リーグ!$N$20="","",予選リーグ!$N$20)</f>
        <v>0</v>
      </c>
      <c r="H46" s="94" t="s">
        <v>79</v>
      </c>
      <c r="I46" s="223">
        <f>IF(予選リーグ!$P$20="","",予選リーグ!$P$20)</f>
        <v>1</v>
      </c>
      <c r="J46" s="93">
        <f>IF(予選リーグ!$N$17="","",予選リーグ!$N$17)</f>
        <v>1</v>
      </c>
      <c r="K46" s="94" t="s">
        <v>79</v>
      </c>
      <c r="L46" s="95">
        <f>IF(予選リーグ!$P$17="","",予選リーグ!$P$17)</f>
        <v>0</v>
      </c>
      <c r="M46" s="93">
        <f>IF(予選リーグ!$N$15="","",予選リーグ!$N$15)</f>
        <v>0</v>
      </c>
      <c r="N46" s="94" t="s">
        <v>79</v>
      </c>
      <c r="O46" s="95">
        <f>IF(予選リーグ!$P$15="","",予選リーグ!$P$15)</f>
        <v>0</v>
      </c>
      <c r="P46" s="113"/>
      <c r="Q46" s="114" t="s">
        <v>79</v>
      </c>
      <c r="R46" s="115"/>
      <c r="S46" s="633"/>
      <c r="T46" s="635"/>
      <c r="U46" s="635"/>
      <c r="V46" s="635"/>
      <c r="W46" s="637"/>
      <c r="X46" s="637"/>
      <c r="Y46" s="637"/>
      <c r="Z46" s="590"/>
      <c r="AA46" s="591"/>
      <c r="AF46" s="81"/>
      <c r="AG46" s="81"/>
      <c r="AH46" s="81"/>
    </row>
    <row r="47" spans="1:34" ht="21.95" customHeight="1">
      <c r="A47" s="571" t="str">
        <f>予選リーグ!$G$8</f>
        <v>チーム北部</v>
      </c>
      <c r="B47" s="572"/>
      <c r="C47" s="573"/>
      <c r="D47" s="581" t="str">
        <f>IF(OR(D48="",F48=""),"",IF(D48&gt;F48,"○",IF(D48=F48,"△","●")))</f>
        <v>○</v>
      </c>
      <c r="E47" s="581"/>
      <c r="F47" s="581"/>
      <c r="G47" s="582"/>
      <c r="H47" s="583"/>
      <c r="I47" s="584"/>
      <c r="J47" s="585" t="str">
        <f>IF(OR(J48="",L48=""),"",IF(J48&gt;L48,"○",IF(J48=L48,"△","●")))</f>
        <v>○</v>
      </c>
      <c r="K47" s="586"/>
      <c r="L47" s="595"/>
      <c r="M47" s="585" t="str">
        <f>IF(OR(M48="",O48=""),"",IF(M48&gt;O48,"○",IF(M48=O48,"△","●")))</f>
        <v>○</v>
      </c>
      <c r="N47" s="586"/>
      <c r="O47" s="595"/>
      <c r="P47" s="628" t="str">
        <f>IF(OR(P48="",R48=""),"",IF(P48&gt;R48,"○",IF(P48=R48,"△","●")))</f>
        <v/>
      </c>
      <c r="Q47" s="626"/>
      <c r="R47" s="626"/>
      <c r="S47" s="632">
        <f t="shared" ref="S47" si="71">T47*3+U47*1+V47*0</f>
        <v>9</v>
      </c>
      <c r="T47" s="634">
        <f t="shared" ref="T47" si="72">COUNTIF(D47:R47,"○")</f>
        <v>3</v>
      </c>
      <c r="U47" s="634">
        <f t="shared" ref="U47" si="73">COUNTIF(D47:R47,"△")</f>
        <v>0</v>
      </c>
      <c r="V47" s="634">
        <f t="shared" ref="V47" si="74">COUNTIF(D47:R47,"●")</f>
        <v>0</v>
      </c>
      <c r="W47" s="636">
        <f>SUM(D48,G48,J48,M48,P48)</f>
        <v>7</v>
      </c>
      <c r="X47" s="636">
        <f>SUM(F48,I48,L48,O48,R48)</f>
        <v>0</v>
      </c>
      <c r="Y47" s="636">
        <f t="shared" ref="Y47" si="75">W47-X47</f>
        <v>7</v>
      </c>
      <c r="Z47" s="589">
        <f t="shared" ref="Z47" si="76">_xlfn.RANK.EQ(AA47,$AA$45:$AA$52,0)</f>
        <v>1</v>
      </c>
      <c r="AA47" s="591">
        <f>S47*100+Y47*10+W47*1</f>
        <v>977</v>
      </c>
      <c r="AF47" s="81"/>
      <c r="AG47" s="81"/>
      <c r="AH47" s="81"/>
    </row>
    <row r="48" spans="1:34" ht="21.95" customHeight="1" thickBot="1">
      <c r="A48" s="574"/>
      <c r="B48" s="575"/>
      <c r="C48" s="576"/>
      <c r="D48" s="97">
        <f>IF(I46="","",I46)</f>
        <v>1</v>
      </c>
      <c r="E48" s="97" t="s">
        <v>79</v>
      </c>
      <c r="F48" s="97">
        <f>IF(G46="","",G46)</f>
        <v>0</v>
      </c>
      <c r="G48" s="90"/>
      <c r="H48" s="91"/>
      <c r="I48" s="92"/>
      <c r="J48" s="93">
        <f>IF(予選リーグ!$N$16="","",予選リーグ!$N$16)</f>
        <v>4</v>
      </c>
      <c r="K48" s="94" t="s">
        <v>79</v>
      </c>
      <c r="L48" s="95">
        <f>IF(予選リーグ!$P$16="","",予選リーグ!$P$16)</f>
        <v>0</v>
      </c>
      <c r="M48" s="93">
        <f>IF(予選リーグ!$N$18="","",予選リーグ!$N$18)</f>
        <v>2</v>
      </c>
      <c r="N48" s="94" t="s">
        <v>79</v>
      </c>
      <c r="O48" s="95">
        <f>IF(予選リーグ!$P$18="","",予選リーグ!$P$18)</f>
        <v>0</v>
      </c>
      <c r="P48" s="113"/>
      <c r="Q48" s="114" t="s">
        <v>79</v>
      </c>
      <c r="R48" s="115"/>
      <c r="S48" s="633"/>
      <c r="T48" s="635"/>
      <c r="U48" s="635"/>
      <c r="V48" s="635"/>
      <c r="W48" s="637"/>
      <c r="X48" s="637"/>
      <c r="Y48" s="637"/>
      <c r="Z48" s="590"/>
      <c r="AA48" s="591"/>
      <c r="AC48" s="87"/>
      <c r="AD48" s="98"/>
      <c r="AE48" s="98"/>
      <c r="AF48" s="87"/>
      <c r="AG48" s="81"/>
      <c r="AH48" s="81"/>
    </row>
    <row r="49" spans="1:34" ht="21.95" customHeight="1">
      <c r="A49" s="571" t="str">
        <f>予選リーグ!$G$9</f>
        <v>清水八</v>
      </c>
      <c r="B49" s="572"/>
      <c r="C49" s="573"/>
      <c r="D49" s="577" t="str">
        <f>IF(OR(D50="",F50=""),"",IF(D50&gt;F50,"○",IF(D50=F50,"△","●")))</f>
        <v>●</v>
      </c>
      <c r="E49" s="577"/>
      <c r="F49" s="578"/>
      <c r="G49" s="592" t="str">
        <f>IF(OR(G50="",I50=""),"",IF(G50&gt;I50,"○",IF(G50=I50,"△","●")))</f>
        <v>●</v>
      </c>
      <c r="H49" s="593"/>
      <c r="I49" s="594"/>
      <c r="J49" s="582"/>
      <c r="K49" s="583"/>
      <c r="L49" s="584"/>
      <c r="M49" s="585" t="str">
        <f>IF(OR(M50="",O50=""),"",IF(M50&gt;O50,"○",IF(M50=O50,"△","●")))</f>
        <v>○</v>
      </c>
      <c r="N49" s="586"/>
      <c r="O49" s="595"/>
      <c r="P49" s="628" t="str">
        <f>IF(OR(P50="",R50=""),"",IF(P50&gt;R50,"○",IF(P50=R50,"△","●")))</f>
        <v/>
      </c>
      <c r="Q49" s="626"/>
      <c r="R49" s="626"/>
      <c r="S49" s="632">
        <f t="shared" ref="S49" si="77">T49*3+U49*1+V49*0</f>
        <v>3</v>
      </c>
      <c r="T49" s="634">
        <f t="shared" ref="T49" si="78">COUNTIF(D49:R49,"○")</f>
        <v>1</v>
      </c>
      <c r="U49" s="634">
        <f t="shared" ref="U49" si="79">COUNTIF(D49:R49,"△")</f>
        <v>0</v>
      </c>
      <c r="V49" s="634">
        <f t="shared" ref="V49" si="80">COUNTIF(D49:R49,"●")</f>
        <v>2</v>
      </c>
      <c r="W49" s="636">
        <f>SUM(D50,G50,J50,M50,P50)</f>
        <v>2</v>
      </c>
      <c r="X49" s="636">
        <f>SUM(F50,I50,L50,O50,R50)</f>
        <v>6</v>
      </c>
      <c r="Y49" s="636">
        <f t="shared" ref="Y49" si="81">W49-X49</f>
        <v>-4</v>
      </c>
      <c r="Z49" s="589">
        <f t="shared" ref="Z49" si="82">_xlfn.RANK.EQ(AA49,$AA$45:$AA$52,0)</f>
        <v>3</v>
      </c>
      <c r="AA49" s="591">
        <f>S49*100+Y49*10+W49*1</f>
        <v>262</v>
      </c>
      <c r="AC49" s="99"/>
      <c r="AD49" s="85" t="s">
        <v>91</v>
      </c>
      <c r="AE49" s="86" t="s">
        <v>87</v>
      </c>
      <c r="AF49" s="132"/>
      <c r="AG49" s="81"/>
      <c r="AH49" s="81"/>
    </row>
    <row r="50" spans="1:34" ht="21.95" customHeight="1" thickBot="1">
      <c r="A50" s="574"/>
      <c r="B50" s="575"/>
      <c r="C50" s="576"/>
      <c r="D50" s="97">
        <f>IF(L46="","",L46)</f>
        <v>0</v>
      </c>
      <c r="E50" s="97" t="s">
        <v>90</v>
      </c>
      <c r="F50" s="100">
        <f>IF(J46="","",J46)</f>
        <v>1</v>
      </c>
      <c r="G50" s="101">
        <f>IF(L48="","",L48)</f>
        <v>0</v>
      </c>
      <c r="H50" s="97" t="s">
        <v>79</v>
      </c>
      <c r="I50" s="102">
        <f>IF(J48="","",J48)</f>
        <v>4</v>
      </c>
      <c r="J50" s="90"/>
      <c r="K50" s="91"/>
      <c r="L50" s="92"/>
      <c r="M50" s="93">
        <f>IF(予選リーグ!$N$19="","",予選リーグ!$N$19)</f>
        <v>2</v>
      </c>
      <c r="N50" s="94" t="s">
        <v>79</v>
      </c>
      <c r="O50" s="95">
        <f>IF(予選リーグ!$P$19="","",予選リーグ!$P$19)</f>
        <v>1</v>
      </c>
      <c r="P50" s="113"/>
      <c r="Q50" s="114" t="s">
        <v>79</v>
      </c>
      <c r="R50" s="115"/>
      <c r="S50" s="633"/>
      <c r="T50" s="635"/>
      <c r="U50" s="635"/>
      <c r="V50" s="635"/>
      <c r="W50" s="637"/>
      <c r="X50" s="637"/>
      <c r="Y50" s="637"/>
      <c r="Z50" s="590"/>
      <c r="AA50" s="591"/>
      <c r="AD50" s="218" t="s">
        <v>158</v>
      </c>
      <c r="AE50" s="218" t="s">
        <v>159</v>
      </c>
      <c r="AF50" s="133"/>
      <c r="AG50" s="81"/>
      <c r="AH50" s="81"/>
    </row>
    <row r="51" spans="1:34" ht="21.95" customHeight="1">
      <c r="A51" s="571" t="str">
        <f>予選リーグ!$G$10</f>
        <v>竜爪</v>
      </c>
      <c r="B51" s="572"/>
      <c r="C51" s="573"/>
      <c r="D51" s="577" t="str">
        <f>IF(OR(D52="",F52=""),"",IF(D52&gt;F52,"○",IF(D52=F52,"△","●")))</f>
        <v>△</v>
      </c>
      <c r="E51" s="577"/>
      <c r="F51" s="578"/>
      <c r="G51" s="579" t="str">
        <f>IF(OR(G52="",I52=""),"",IF(G52&gt;I52,"○",IF(G52=I52,"△","●")))</f>
        <v>●</v>
      </c>
      <c r="H51" s="577"/>
      <c r="I51" s="578"/>
      <c r="J51" s="580" t="str">
        <f>IF(OR(J52="",L52=""),"",IF(J52&gt;L52,"○",IF(J52=L52,"△","●")))</f>
        <v>●</v>
      </c>
      <c r="K51" s="581"/>
      <c r="L51" s="581"/>
      <c r="M51" s="582"/>
      <c r="N51" s="583"/>
      <c r="O51" s="584"/>
      <c r="P51" s="628" t="str">
        <f>IF(OR(P52="",R52=""),"",IF(P52&gt;R52,"○",IF(P52=R52,"△","●")))</f>
        <v/>
      </c>
      <c r="Q51" s="626"/>
      <c r="R51" s="626"/>
      <c r="S51" s="632">
        <f t="shared" ref="S51" si="83">T51*3+U51*1+V51*0</f>
        <v>1</v>
      </c>
      <c r="T51" s="634">
        <f t="shared" ref="T51" si="84">COUNTIF(D51:R51,"○")</f>
        <v>0</v>
      </c>
      <c r="U51" s="634">
        <f t="shared" ref="U51" si="85">COUNTIF(D51:R51,"△")</f>
        <v>1</v>
      </c>
      <c r="V51" s="634">
        <f t="shared" ref="V51" si="86">COUNTIF(D51:R51,"●")</f>
        <v>2</v>
      </c>
      <c r="W51" s="636">
        <f>SUM(D52,G52,J52,M52,P52)</f>
        <v>1</v>
      </c>
      <c r="X51" s="636">
        <f>SUM(F52,I52,L52,O52,R52)</f>
        <v>4</v>
      </c>
      <c r="Y51" s="636">
        <f t="shared" ref="Y51" si="87">W51-X51</f>
        <v>-3</v>
      </c>
      <c r="Z51" s="589">
        <f t="shared" ref="Z51" si="88">_xlfn.RANK.EQ(AA51,$AA$45:$AA$52,0)</f>
        <v>4</v>
      </c>
      <c r="AA51" s="591">
        <f>S51*100+Y51*10+W51*1</f>
        <v>71</v>
      </c>
      <c r="AC51" s="75"/>
      <c r="AD51" s="88" t="s">
        <v>100</v>
      </c>
      <c r="AF51" s="81"/>
      <c r="AG51" s="81"/>
      <c r="AH51" s="81"/>
    </row>
    <row r="52" spans="1:34" ht="21.95" customHeight="1" thickBot="1">
      <c r="A52" s="574"/>
      <c r="B52" s="575"/>
      <c r="C52" s="576"/>
      <c r="D52" s="97">
        <f>IF(O46="","",O46)</f>
        <v>0</v>
      </c>
      <c r="E52" s="97" t="s">
        <v>79</v>
      </c>
      <c r="F52" s="100">
        <f>IF(M46="","",M46)</f>
        <v>0</v>
      </c>
      <c r="G52" s="101">
        <f>IF(O48="","",O48)</f>
        <v>0</v>
      </c>
      <c r="H52" s="97" t="s">
        <v>79</v>
      </c>
      <c r="I52" s="100">
        <f>IF(M48="","",M48)</f>
        <v>2</v>
      </c>
      <c r="J52" s="101">
        <f>IF(O50="","",O50)</f>
        <v>1</v>
      </c>
      <c r="K52" s="97" t="s">
        <v>79</v>
      </c>
      <c r="L52" s="102">
        <f>IF(M50="","",M50)</f>
        <v>2</v>
      </c>
      <c r="M52" s="90"/>
      <c r="N52" s="91"/>
      <c r="O52" s="92"/>
      <c r="P52" s="113"/>
      <c r="Q52" s="114" t="s">
        <v>79</v>
      </c>
      <c r="R52" s="115"/>
      <c r="S52" s="633"/>
      <c r="T52" s="635"/>
      <c r="U52" s="635"/>
      <c r="V52" s="635"/>
      <c r="W52" s="637"/>
      <c r="X52" s="637"/>
      <c r="Y52" s="637"/>
      <c r="Z52" s="590"/>
      <c r="AA52" s="591"/>
      <c r="AF52" s="81"/>
      <c r="AG52" s="81"/>
      <c r="AH52" s="81"/>
    </row>
    <row r="53" spans="1:34" ht="21.95" customHeight="1">
      <c r="A53" s="582">
        <f>予選リーグ!$G$11</f>
        <v>0</v>
      </c>
      <c r="B53" s="583"/>
      <c r="C53" s="622"/>
      <c r="D53" s="626" t="str">
        <f>IF(OR(D54="",F54=""),"",IF(D54&gt;F54,"○",IF(D54=F54,"△","●")))</f>
        <v/>
      </c>
      <c r="E53" s="626"/>
      <c r="F53" s="627"/>
      <c r="G53" s="628" t="str">
        <f>IF(OR(G54="",I54=""),"",IF(G54&gt;I54,"○",IF(G54=I54,"△","●")))</f>
        <v/>
      </c>
      <c r="H53" s="626"/>
      <c r="I53" s="627"/>
      <c r="J53" s="628" t="str">
        <f>IF(OR(J54="",L54=""),"",IF(J54&gt;L54,"○",IF(J54=L54,"△","●")))</f>
        <v/>
      </c>
      <c r="K53" s="626"/>
      <c r="L53" s="627"/>
      <c r="M53" s="629" t="str">
        <f>IF(OR(M54="",O54=""),"",IF(M54&gt;O54,"○",IF(M54=O54,"△","●")))</f>
        <v/>
      </c>
      <c r="N53" s="630"/>
      <c r="O53" s="630"/>
      <c r="P53" s="582"/>
      <c r="Q53" s="583"/>
      <c r="R53" s="583"/>
      <c r="S53" s="618">
        <f t="shared" ref="S53" si="89">T53*3+U53*1+V53*0</f>
        <v>0</v>
      </c>
      <c r="T53" s="620">
        <f t="shared" ref="T53" si="90">COUNTIF(D53:R53,"○")</f>
        <v>0</v>
      </c>
      <c r="U53" s="620">
        <f t="shared" ref="U53" si="91">COUNTIF(D53:R53,"△")</f>
        <v>0</v>
      </c>
      <c r="V53" s="620">
        <f t="shared" ref="V53" si="92">COUNTIF(D53:R53,"●")</f>
        <v>0</v>
      </c>
      <c r="W53" s="608">
        <f>SUM(D54,G54,J54,M54,P54)</f>
        <v>0</v>
      </c>
      <c r="X53" s="608">
        <f>SUM(F54,I54,L54,O54,R54)</f>
        <v>0</v>
      </c>
      <c r="Y53" s="608">
        <f t="shared" ref="Y53" si="93">W53-X53</f>
        <v>0</v>
      </c>
      <c r="Z53" s="610" t="e">
        <f t="shared" ref="Z53" si="94">_xlfn.RANK.EQ(AA53,$AA$6:$AA$15,0)</f>
        <v>#N/A</v>
      </c>
      <c r="AA53" s="551">
        <f>S53*100+Y53*10+W53*1</f>
        <v>0</v>
      </c>
      <c r="AF53" s="81"/>
      <c r="AG53" s="81"/>
      <c r="AH53" s="81"/>
    </row>
    <row r="54" spans="1:34" ht="21.95" customHeight="1" thickBot="1">
      <c r="A54" s="623"/>
      <c r="B54" s="624"/>
      <c r="C54" s="625"/>
      <c r="D54" s="134" t="str">
        <f>IF(R46="","",R46)</f>
        <v/>
      </c>
      <c r="E54" s="134" t="s">
        <v>79</v>
      </c>
      <c r="F54" s="135" t="str">
        <f>IF(P46="","",P46)</f>
        <v/>
      </c>
      <c r="G54" s="136" t="str">
        <f>IF(R48="","",R48)</f>
        <v/>
      </c>
      <c r="H54" s="134" t="s">
        <v>79</v>
      </c>
      <c r="I54" s="135" t="str">
        <f>IF(P48="","",P48)</f>
        <v/>
      </c>
      <c r="J54" s="136" t="str">
        <f>IF(R50="","",R50)</f>
        <v/>
      </c>
      <c r="K54" s="134" t="s">
        <v>79</v>
      </c>
      <c r="L54" s="135" t="str">
        <f>IF(P50="","",P50)</f>
        <v/>
      </c>
      <c r="M54" s="136" t="str">
        <f>IF(R52="","",R52)</f>
        <v/>
      </c>
      <c r="N54" s="134" t="s">
        <v>79</v>
      </c>
      <c r="O54" s="137" t="str">
        <f>IF(P52="","",P52)</f>
        <v/>
      </c>
      <c r="P54" s="90"/>
      <c r="Q54" s="91"/>
      <c r="R54" s="91"/>
      <c r="S54" s="619"/>
      <c r="T54" s="621"/>
      <c r="U54" s="621"/>
      <c r="V54" s="621"/>
      <c r="W54" s="609"/>
      <c r="X54" s="609"/>
      <c r="Y54" s="609"/>
      <c r="Z54" s="611"/>
      <c r="AA54" s="551"/>
      <c r="AF54" s="81"/>
      <c r="AG54" s="81"/>
      <c r="AH54" s="81"/>
    </row>
    <row r="55" spans="1:34" ht="26.25" customHeight="1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</row>
    <row r="56" spans="1:34" ht="21.95" customHeight="1" thickBot="1">
      <c r="A56" s="124" t="s">
        <v>98</v>
      </c>
      <c r="B56" s="125"/>
      <c r="C56" s="125"/>
      <c r="D56" s="82"/>
      <c r="E56" s="89"/>
      <c r="F56" s="89"/>
      <c r="G56" s="89"/>
      <c r="H56" s="84"/>
      <c r="I56" s="84"/>
      <c r="J56" s="82"/>
      <c r="K56" s="82"/>
      <c r="L56" s="82"/>
      <c r="M56" s="82"/>
      <c r="N56" s="82"/>
      <c r="O56" s="82"/>
      <c r="P56" s="82"/>
      <c r="Q56" s="82"/>
      <c r="R56" s="82"/>
      <c r="V56" s="81"/>
      <c r="AE56" s="75"/>
    </row>
    <row r="57" spans="1:34" ht="21.95" customHeight="1" thickBot="1">
      <c r="A57" s="612"/>
      <c r="B57" s="613"/>
      <c r="C57" s="614"/>
      <c r="D57" s="615" t="str">
        <f>$A$58</f>
        <v>東</v>
      </c>
      <c r="E57" s="613"/>
      <c r="F57" s="613"/>
      <c r="G57" s="616" t="str">
        <f>$A$60</f>
        <v>観山</v>
      </c>
      <c r="H57" s="617"/>
      <c r="I57" s="615"/>
      <c r="J57" s="616" t="str">
        <f>$A$62</f>
        <v>葵W</v>
      </c>
      <c r="K57" s="617"/>
      <c r="L57" s="615"/>
      <c r="M57" s="616" t="str">
        <f>$A$64</f>
        <v>清水E</v>
      </c>
      <c r="N57" s="617"/>
      <c r="O57" s="615"/>
      <c r="P57" s="641">
        <f>$A$66</f>
        <v>0</v>
      </c>
      <c r="Q57" s="642"/>
      <c r="R57" s="642"/>
      <c r="S57" s="128" t="s">
        <v>77</v>
      </c>
      <c r="T57" s="129" t="s">
        <v>81</v>
      </c>
      <c r="U57" s="129" t="s">
        <v>82</v>
      </c>
      <c r="V57" s="129" t="s">
        <v>83</v>
      </c>
      <c r="W57" s="129" t="s">
        <v>84</v>
      </c>
      <c r="X57" s="129" t="s">
        <v>85</v>
      </c>
      <c r="Y57" s="130" t="s">
        <v>86</v>
      </c>
      <c r="Z57" s="131" t="s">
        <v>78</v>
      </c>
      <c r="AE57" s="75"/>
    </row>
    <row r="58" spans="1:34" ht="21.95" customHeight="1" thickTop="1">
      <c r="A58" s="600" t="str">
        <f>予選リーグ!$H$7</f>
        <v>東</v>
      </c>
      <c r="B58" s="601"/>
      <c r="C58" s="601"/>
      <c r="D58" s="602"/>
      <c r="E58" s="603"/>
      <c r="F58" s="604"/>
      <c r="G58" s="605" t="str">
        <f>IF(OR(G59="",I59=""),"",IF(G59&gt;I59,"○",IF(G59=I59,"△","●")))</f>
        <v>○</v>
      </c>
      <c r="H58" s="606"/>
      <c r="I58" s="607"/>
      <c r="J58" s="605" t="str">
        <f>IF(OR(J59="",L59=""),"",IF(J59&gt;L59,"○",IF(J59=L59,"△","●")))</f>
        <v>△</v>
      </c>
      <c r="K58" s="606"/>
      <c r="L58" s="607"/>
      <c r="M58" s="605" t="str">
        <f>IF(OR(M59="",O59=""),"",IF(M59&gt;O59,"○",IF(M59=O59,"△","●")))</f>
        <v>○</v>
      </c>
      <c r="N58" s="606"/>
      <c r="O58" s="607"/>
      <c r="P58" s="629" t="str">
        <f>IF(OR(P59="",R59=""),"",IF(P59&gt;R59,"○",IF(P59=R59,"△","●")))</f>
        <v/>
      </c>
      <c r="Q58" s="630"/>
      <c r="R58" s="630"/>
      <c r="S58" s="639">
        <f>T58*3+U58*1+V58*0</f>
        <v>7</v>
      </c>
      <c r="T58" s="640">
        <f>COUNTIF(D58:R58,"○")</f>
        <v>2</v>
      </c>
      <c r="U58" s="640">
        <f>COUNTIF(D58:R58,"△")</f>
        <v>1</v>
      </c>
      <c r="V58" s="640">
        <f>COUNTIF(D58:R58,"●")</f>
        <v>0</v>
      </c>
      <c r="W58" s="638">
        <f>SUM(D59,G59,J59,M59,P59)</f>
        <v>7</v>
      </c>
      <c r="X58" s="638">
        <f>SUM(F59,I59,L59,O59,R59)</f>
        <v>3</v>
      </c>
      <c r="Y58" s="638">
        <f>W58-X58</f>
        <v>4</v>
      </c>
      <c r="Z58" s="589">
        <f>_xlfn.RANK.EQ(AA58,$AA$58:$AA$65,0)</f>
        <v>1</v>
      </c>
      <c r="AA58" s="591">
        <f>S58*100+Y58*10+W58*1</f>
        <v>747</v>
      </c>
      <c r="AE58" s="75"/>
    </row>
    <row r="59" spans="1:34" ht="21.95" customHeight="1" thickBot="1">
      <c r="A59" s="574"/>
      <c r="B59" s="575"/>
      <c r="C59" s="575"/>
      <c r="D59" s="90"/>
      <c r="E59" s="91"/>
      <c r="F59" s="92"/>
      <c r="G59" s="93">
        <f>IF(予選リーグ!$N$29="","",予選リーグ!$N$29)</f>
        <v>3</v>
      </c>
      <c r="H59" s="94" t="s">
        <v>79</v>
      </c>
      <c r="I59" s="95">
        <f>IF(予選リーグ!$P$29="","",予選リーグ!$P$29)</f>
        <v>2</v>
      </c>
      <c r="J59" s="93">
        <f>IF(予選リーグ!$N$26="","",予選リーグ!$N$26)</f>
        <v>1</v>
      </c>
      <c r="K59" s="94" t="s">
        <v>79</v>
      </c>
      <c r="L59" s="95">
        <f>IF(予選リーグ!$P$26="","",予選リーグ!$P$26)</f>
        <v>1</v>
      </c>
      <c r="M59" s="93">
        <f>IF(予選リーグ!$N$24="","",予選リーグ!$N$24)</f>
        <v>3</v>
      </c>
      <c r="N59" s="94" t="s">
        <v>79</v>
      </c>
      <c r="O59" s="95">
        <f>IF(予選リーグ!$P$24="","",予選リーグ!$P$24)</f>
        <v>0</v>
      </c>
      <c r="P59" s="113"/>
      <c r="Q59" s="114" t="s">
        <v>79</v>
      </c>
      <c r="R59" s="115"/>
      <c r="S59" s="633"/>
      <c r="T59" s="635"/>
      <c r="U59" s="635"/>
      <c r="V59" s="635"/>
      <c r="W59" s="637"/>
      <c r="X59" s="637"/>
      <c r="Y59" s="637"/>
      <c r="Z59" s="590"/>
      <c r="AA59" s="591"/>
      <c r="AF59" s="81"/>
      <c r="AG59" s="81"/>
      <c r="AH59" s="81"/>
    </row>
    <row r="60" spans="1:34" ht="21.95" customHeight="1">
      <c r="A60" s="571" t="str">
        <f>予選リーグ!$H$8</f>
        <v>観山</v>
      </c>
      <c r="B60" s="572"/>
      <c r="C60" s="573"/>
      <c r="D60" s="581" t="str">
        <f>IF(OR(D61="",F61=""),"",IF(D61&gt;F61,"○",IF(D61=F61,"△","●")))</f>
        <v>●</v>
      </c>
      <c r="E60" s="581"/>
      <c r="F60" s="581"/>
      <c r="G60" s="582"/>
      <c r="H60" s="583"/>
      <c r="I60" s="584"/>
      <c r="J60" s="585" t="str">
        <f>IF(OR(J61="",L61=""),"",IF(J61&gt;L61,"○",IF(J61=L61,"△","●")))</f>
        <v>●</v>
      </c>
      <c r="K60" s="586"/>
      <c r="L60" s="595"/>
      <c r="M60" s="585" t="str">
        <f>IF(OR(M61="",O61=""),"",IF(M61&gt;O61,"○",IF(M61=O61,"△","●")))</f>
        <v>●</v>
      </c>
      <c r="N60" s="586"/>
      <c r="O60" s="595"/>
      <c r="P60" s="628" t="str">
        <f>IF(OR(P61="",R61=""),"",IF(P61&gt;R61,"○",IF(P61=R61,"△","●")))</f>
        <v/>
      </c>
      <c r="Q60" s="626"/>
      <c r="R60" s="626"/>
      <c r="S60" s="632">
        <f t="shared" ref="S60" si="95">T60*3+U60*1+V60*0</f>
        <v>0</v>
      </c>
      <c r="T60" s="634">
        <f t="shared" ref="T60" si="96">COUNTIF(D60:R60,"○")</f>
        <v>0</v>
      </c>
      <c r="U60" s="634">
        <f t="shared" ref="U60" si="97">COUNTIF(D60:R60,"△")</f>
        <v>0</v>
      </c>
      <c r="V60" s="634">
        <f t="shared" ref="V60" si="98">COUNTIF(D60:R60,"●")</f>
        <v>3</v>
      </c>
      <c r="W60" s="636">
        <f>SUM(D61,G61,J61,M61,P61)</f>
        <v>3</v>
      </c>
      <c r="X60" s="636">
        <f>SUM(F61,I61,L61,O61,R61)</f>
        <v>8</v>
      </c>
      <c r="Y60" s="636">
        <f t="shared" ref="Y60" si="99">W60-X60</f>
        <v>-5</v>
      </c>
      <c r="Z60" s="589">
        <f t="shared" ref="Z60" si="100">_xlfn.RANK.EQ(AA60,$AA$58:$AA$65,0)</f>
        <v>4</v>
      </c>
      <c r="AA60" s="591">
        <f>S60*100+Y60*10+W60*1</f>
        <v>-47</v>
      </c>
      <c r="AF60" s="81"/>
      <c r="AG60" s="81"/>
      <c r="AH60" s="81"/>
    </row>
    <row r="61" spans="1:34" ht="21.95" customHeight="1" thickBot="1">
      <c r="A61" s="574"/>
      <c r="B61" s="575"/>
      <c r="C61" s="576"/>
      <c r="D61" s="97">
        <f>IF(I59="","",I59)</f>
        <v>2</v>
      </c>
      <c r="E61" s="97" t="s">
        <v>79</v>
      </c>
      <c r="F61" s="97">
        <f>IF(G59="","",G59)</f>
        <v>3</v>
      </c>
      <c r="G61" s="90"/>
      <c r="H61" s="91"/>
      <c r="I61" s="92"/>
      <c r="J61" s="93">
        <f>IF(予選リーグ!$N$25="","",予選リーグ!$N$25)</f>
        <v>1</v>
      </c>
      <c r="K61" s="94" t="s">
        <v>79</v>
      </c>
      <c r="L61" s="95">
        <f>IF(予選リーグ!$P$25="","",予選リーグ!$P$25)</f>
        <v>3</v>
      </c>
      <c r="M61" s="93">
        <f>IF(予選リーグ!$N$27="","",予選リーグ!$N$27)</f>
        <v>0</v>
      </c>
      <c r="N61" s="94" t="s">
        <v>79</v>
      </c>
      <c r="O61" s="95">
        <f>IF(予選リーグ!$P$27="","",予選リーグ!$P$27)</f>
        <v>2</v>
      </c>
      <c r="P61" s="113"/>
      <c r="Q61" s="114" t="s">
        <v>79</v>
      </c>
      <c r="R61" s="115"/>
      <c r="S61" s="633"/>
      <c r="T61" s="635"/>
      <c r="U61" s="635"/>
      <c r="V61" s="635"/>
      <c r="W61" s="637"/>
      <c r="X61" s="637"/>
      <c r="Y61" s="637"/>
      <c r="Z61" s="590"/>
      <c r="AA61" s="591"/>
      <c r="AC61" s="87"/>
      <c r="AD61" s="98"/>
      <c r="AE61" s="98"/>
      <c r="AF61" s="87"/>
      <c r="AG61" s="81"/>
      <c r="AH61" s="81"/>
    </row>
    <row r="62" spans="1:34" ht="21.95" customHeight="1">
      <c r="A62" s="571" t="str">
        <f>予選リーグ!$H$9</f>
        <v>葵W</v>
      </c>
      <c r="B62" s="572"/>
      <c r="C62" s="573"/>
      <c r="D62" s="577" t="str">
        <f>IF(OR(D63="",F63=""),"",IF(D63&gt;F63,"○",IF(D63=F63,"△","●")))</f>
        <v>△</v>
      </c>
      <c r="E62" s="577"/>
      <c r="F62" s="578"/>
      <c r="G62" s="592" t="str">
        <f>IF(OR(G63="",I63=""),"",IF(G63&gt;I63,"○",IF(G63=I63,"△","●")))</f>
        <v>○</v>
      </c>
      <c r="H62" s="593"/>
      <c r="I62" s="594"/>
      <c r="J62" s="582"/>
      <c r="K62" s="583"/>
      <c r="L62" s="584"/>
      <c r="M62" s="585" t="str">
        <f>IF(OR(M63="",O63=""),"",IF(M63&gt;O63,"○",IF(M63=O63,"△","●")))</f>
        <v>●</v>
      </c>
      <c r="N62" s="586"/>
      <c r="O62" s="595"/>
      <c r="P62" s="628" t="str">
        <f>IF(OR(P63="",R63=""),"",IF(P63&gt;R63,"○",IF(P63=R63,"△","●")))</f>
        <v/>
      </c>
      <c r="Q62" s="626"/>
      <c r="R62" s="626"/>
      <c r="S62" s="632">
        <f t="shared" ref="S62" si="101">T62*3+U62*1+V62*0</f>
        <v>4</v>
      </c>
      <c r="T62" s="634">
        <f t="shared" ref="T62" si="102">COUNTIF(D62:R62,"○")</f>
        <v>1</v>
      </c>
      <c r="U62" s="634">
        <f t="shared" ref="U62" si="103">COUNTIF(D62:R62,"△")</f>
        <v>1</v>
      </c>
      <c r="V62" s="634">
        <f t="shared" ref="V62" si="104">COUNTIF(D62:R62,"●")</f>
        <v>1</v>
      </c>
      <c r="W62" s="636">
        <f>SUM(D63,G63,J63,M63,P63)</f>
        <v>4</v>
      </c>
      <c r="X62" s="636">
        <f>SUM(F63,I63,L63,O63,R63)</f>
        <v>3</v>
      </c>
      <c r="Y62" s="636">
        <f t="shared" ref="Y62" si="105">W62-X62</f>
        <v>1</v>
      </c>
      <c r="Z62" s="589">
        <f t="shared" ref="Z62" si="106">_xlfn.RANK.EQ(AA62,$AA$58:$AA$65,0)</f>
        <v>3</v>
      </c>
      <c r="AA62" s="591">
        <f>S62*100+Y62*10+W62*1</f>
        <v>414</v>
      </c>
      <c r="AC62" s="99"/>
      <c r="AD62" s="85" t="s">
        <v>91</v>
      </c>
      <c r="AE62" s="86" t="s">
        <v>87</v>
      </c>
      <c r="AF62" s="132"/>
      <c r="AG62" s="81"/>
      <c r="AH62" s="81"/>
    </row>
    <row r="63" spans="1:34" ht="21.95" customHeight="1" thickBot="1">
      <c r="A63" s="574"/>
      <c r="B63" s="575"/>
      <c r="C63" s="576"/>
      <c r="D63" s="97">
        <f>IF(L59="","",L59)</f>
        <v>1</v>
      </c>
      <c r="E63" s="97" t="s">
        <v>90</v>
      </c>
      <c r="F63" s="100">
        <f>IF(J59="","",J59)</f>
        <v>1</v>
      </c>
      <c r="G63" s="101">
        <f>IF(L61="","",L61)</f>
        <v>3</v>
      </c>
      <c r="H63" s="97" t="s">
        <v>79</v>
      </c>
      <c r="I63" s="102">
        <f>IF(J61="","",J61)</f>
        <v>1</v>
      </c>
      <c r="J63" s="90"/>
      <c r="K63" s="91"/>
      <c r="L63" s="92"/>
      <c r="M63" s="93">
        <f>IF(予選リーグ!$N$28="","",予選リーグ!$N$28)</f>
        <v>0</v>
      </c>
      <c r="N63" s="94" t="s">
        <v>79</v>
      </c>
      <c r="O63" s="95">
        <f>IF(予選リーグ!$P$28="","",予選リーグ!$P$28)</f>
        <v>1</v>
      </c>
      <c r="P63" s="113"/>
      <c r="Q63" s="114" t="s">
        <v>79</v>
      </c>
      <c r="R63" s="115"/>
      <c r="S63" s="633"/>
      <c r="T63" s="635"/>
      <c r="U63" s="635"/>
      <c r="V63" s="635"/>
      <c r="W63" s="637"/>
      <c r="X63" s="637"/>
      <c r="Y63" s="637"/>
      <c r="Z63" s="590"/>
      <c r="AA63" s="591"/>
      <c r="AD63" s="218" t="s">
        <v>160</v>
      </c>
      <c r="AE63" s="218" t="s">
        <v>161</v>
      </c>
      <c r="AF63" s="133"/>
      <c r="AG63" s="81"/>
      <c r="AH63" s="81"/>
    </row>
    <row r="64" spans="1:34" ht="21.95" customHeight="1">
      <c r="A64" s="571" t="str">
        <f>予選リーグ!$H$10</f>
        <v>清水E</v>
      </c>
      <c r="B64" s="572"/>
      <c r="C64" s="573"/>
      <c r="D64" s="577" t="str">
        <f>IF(OR(D65="",F65=""),"",IF(D65&gt;F65,"○",IF(D65=F65,"△","●")))</f>
        <v>●</v>
      </c>
      <c r="E64" s="577"/>
      <c r="F64" s="578"/>
      <c r="G64" s="579" t="str">
        <f>IF(OR(G65="",I65=""),"",IF(G65&gt;I65,"○",IF(G65=I65,"△","●")))</f>
        <v>○</v>
      </c>
      <c r="H64" s="577"/>
      <c r="I64" s="578"/>
      <c r="J64" s="580" t="str">
        <f>IF(OR(J65="",L65=""),"",IF(J65&gt;L65,"○",IF(J65=L65,"△","●")))</f>
        <v>○</v>
      </c>
      <c r="K64" s="581"/>
      <c r="L64" s="581"/>
      <c r="M64" s="582"/>
      <c r="N64" s="583"/>
      <c r="O64" s="584"/>
      <c r="P64" s="628" t="str">
        <f>IF(OR(P65="",R65=""),"",IF(P65&gt;R65,"○",IF(P65=R65,"△","●")))</f>
        <v/>
      </c>
      <c r="Q64" s="626"/>
      <c r="R64" s="626"/>
      <c r="S64" s="632">
        <f t="shared" ref="S64" si="107">T64*3+U64*1+V64*0</f>
        <v>6</v>
      </c>
      <c r="T64" s="634">
        <f t="shared" ref="T64" si="108">COUNTIF(D64:R64,"○")</f>
        <v>2</v>
      </c>
      <c r="U64" s="634">
        <f t="shared" ref="U64" si="109">COUNTIF(D64:R64,"△")</f>
        <v>0</v>
      </c>
      <c r="V64" s="634">
        <f t="shared" ref="V64" si="110">COUNTIF(D64:R64,"●")</f>
        <v>1</v>
      </c>
      <c r="W64" s="636">
        <f>SUM(D65,G65,J65,M65,P65)</f>
        <v>3</v>
      </c>
      <c r="X64" s="636">
        <f>SUM(F65,I65,L65,O65,R65)</f>
        <v>3</v>
      </c>
      <c r="Y64" s="636">
        <f t="shared" ref="Y64" si="111">W64-X64</f>
        <v>0</v>
      </c>
      <c r="Z64" s="589">
        <f t="shared" ref="Z64" si="112">_xlfn.RANK.EQ(AA64,$AA$58:$AA$65,0)</f>
        <v>2</v>
      </c>
      <c r="AA64" s="591">
        <f>S64*100+Y64*10+W64*1</f>
        <v>603</v>
      </c>
      <c r="AC64" s="75"/>
      <c r="AD64" s="88" t="s">
        <v>100</v>
      </c>
      <c r="AF64" s="81"/>
      <c r="AG64" s="81"/>
      <c r="AH64" s="81"/>
    </row>
    <row r="65" spans="1:53" ht="21.95" customHeight="1" thickBot="1">
      <c r="A65" s="574"/>
      <c r="B65" s="575"/>
      <c r="C65" s="576"/>
      <c r="D65" s="97">
        <f>IF(O59="","",O59)</f>
        <v>0</v>
      </c>
      <c r="E65" s="97" t="s">
        <v>79</v>
      </c>
      <c r="F65" s="100">
        <f>IF(M59="","",M59)</f>
        <v>3</v>
      </c>
      <c r="G65" s="101">
        <f>IF(O61="","",O61)</f>
        <v>2</v>
      </c>
      <c r="H65" s="97" t="s">
        <v>79</v>
      </c>
      <c r="I65" s="100">
        <f>IF(M61="","",M61)</f>
        <v>0</v>
      </c>
      <c r="J65" s="101">
        <f>IF(O63="","",O63)</f>
        <v>1</v>
      </c>
      <c r="K65" s="97" t="s">
        <v>79</v>
      </c>
      <c r="L65" s="102">
        <f>IF(M63="","",M63)</f>
        <v>0</v>
      </c>
      <c r="M65" s="90"/>
      <c r="N65" s="91"/>
      <c r="O65" s="92"/>
      <c r="P65" s="113"/>
      <c r="Q65" s="114" t="s">
        <v>79</v>
      </c>
      <c r="R65" s="115"/>
      <c r="S65" s="633"/>
      <c r="T65" s="635"/>
      <c r="U65" s="635"/>
      <c r="V65" s="635"/>
      <c r="W65" s="637"/>
      <c r="X65" s="637"/>
      <c r="Y65" s="637"/>
      <c r="Z65" s="590"/>
      <c r="AA65" s="591"/>
      <c r="AF65" s="81"/>
      <c r="AG65" s="81"/>
      <c r="AH65" s="81"/>
    </row>
    <row r="66" spans="1:53" ht="21.95" customHeight="1">
      <c r="A66" s="582">
        <f>予選リーグ!$H$11</f>
        <v>0</v>
      </c>
      <c r="B66" s="583"/>
      <c r="C66" s="622"/>
      <c r="D66" s="626" t="str">
        <f>IF(OR(D67="",F67=""),"",IF(D67&gt;F67,"○",IF(D67=F67,"△","●")))</f>
        <v/>
      </c>
      <c r="E66" s="626"/>
      <c r="F66" s="627"/>
      <c r="G66" s="628" t="str">
        <f>IF(OR(G67="",I67=""),"",IF(G67&gt;I67,"○",IF(G67=I67,"△","●")))</f>
        <v/>
      </c>
      <c r="H66" s="626"/>
      <c r="I66" s="627"/>
      <c r="J66" s="628" t="str">
        <f>IF(OR(J67="",L67=""),"",IF(J67&gt;L67,"○",IF(J67=L67,"△","●")))</f>
        <v/>
      </c>
      <c r="K66" s="626"/>
      <c r="L66" s="627"/>
      <c r="M66" s="629" t="str">
        <f>IF(OR(M67="",O67=""),"",IF(M67&gt;O67,"○",IF(M67=O67,"△","●")))</f>
        <v/>
      </c>
      <c r="N66" s="630"/>
      <c r="O66" s="630"/>
      <c r="P66" s="582"/>
      <c r="Q66" s="583"/>
      <c r="R66" s="583"/>
      <c r="S66" s="618">
        <f t="shared" ref="S66" si="113">T66*3+U66*1+V66*0</f>
        <v>0</v>
      </c>
      <c r="T66" s="620">
        <f t="shared" ref="T66" si="114">COUNTIF(D66:R66,"○")</f>
        <v>0</v>
      </c>
      <c r="U66" s="620">
        <f t="shared" ref="U66" si="115">COUNTIF(D66:R66,"△")</f>
        <v>0</v>
      </c>
      <c r="V66" s="620">
        <f t="shared" ref="V66" si="116">COUNTIF(D66:R66,"●")</f>
        <v>0</v>
      </c>
      <c r="W66" s="608">
        <f>SUM(D67,G67,J67,M67,P67)</f>
        <v>0</v>
      </c>
      <c r="X66" s="608">
        <f>SUM(F67,I67,L67,O67,R67)</f>
        <v>0</v>
      </c>
      <c r="Y66" s="608">
        <f t="shared" ref="Y66" si="117">W66-X66</f>
        <v>0</v>
      </c>
      <c r="Z66" s="610" t="e">
        <f t="shared" ref="Z66" si="118">_xlfn.RANK.EQ(AA66,$AA$6:$AA$15,0)</f>
        <v>#N/A</v>
      </c>
      <c r="AA66" s="551">
        <f>S66*100+Y66*10+W66*1</f>
        <v>0</v>
      </c>
      <c r="AF66" s="81"/>
      <c r="AG66" s="81"/>
      <c r="AH66" s="81"/>
    </row>
    <row r="67" spans="1:53" ht="21.95" customHeight="1" thickBot="1">
      <c r="A67" s="623"/>
      <c r="B67" s="624"/>
      <c r="C67" s="625"/>
      <c r="D67" s="134" t="str">
        <f>IF(R59="","",R59)</f>
        <v/>
      </c>
      <c r="E67" s="134" t="s">
        <v>79</v>
      </c>
      <c r="F67" s="135" t="str">
        <f>IF(P59="","",P59)</f>
        <v/>
      </c>
      <c r="G67" s="136" t="str">
        <f>IF(R61="","",R61)</f>
        <v/>
      </c>
      <c r="H67" s="134" t="s">
        <v>79</v>
      </c>
      <c r="I67" s="135" t="str">
        <f>IF(P61="","",P61)</f>
        <v/>
      </c>
      <c r="J67" s="136" t="str">
        <f>IF(R63="","",R63)</f>
        <v/>
      </c>
      <c r="K67" s="134" t="s">
        <v>79</v>
      </c>
      <c r="L67" s="135" t="str">
        <f>IF(P63="","",P63)</f>
        <v/>
      </c>
      <c r="M67" s="136" t="str">
        <f>IF(R65="","",R65)</f>
        <v/>
      </c>
      <c r="N67" s="134" t="s">
        <v>79</v>
      </c>
      <c r="O67" s="137" t="str">
        <f>IF(P65="","",P65)</f>
        <v/>
      </c>
      <c r="P67" s="90"/>
      <c r="Q67" s="91"/>
      <c r="R67" s="91"/>
      <c r="S67" s="619"/>
      <c r="T67" s="621"/>
      <c r="U67" s="621"/>
      <c r="V67" s="621"/>
      <c r="W67" s="609"/>
      <c r="X67" s="609"/>
      <c r="Y67" s="609"/>
      <c r="Z67" s="611"/>
      <c r="AA67" s="551"/>
      <c r="AF67" s="81"/>
      <c r="AG67" s="81"/>
      <c r="AH67" s="81"/>
    </row>
    <row r="68" spans="1:53" ht="26.25" customHeight="1"/>
    <row r="69" spans="1:53" ht="21.95" customHeight="1" thickBot="1">
      <c r="A69" s="127" t="s">
        <v>99</v>
      </c>
      <c r="B69" s="126"/>
      <c r="C69" s="126"/>
      <c r="D69" s="631" t="s">
        <v>101</v>
      </c>
      <c r="E69" s="631"/>
      <c r="F69" s="631"/>
      <c r="G69" s="631"/>
      <c r="H69" s="631"/>
      <c r="I69" s="631"/>
      <c r="J69" s="631"/>
      <c r="K69" s="631"/>
      <c r="L69" s="631"/>
      <c r="M69" s="631"/>
      <c r="N69" s="631"/>
      <c r="O69" s="631"/>
      <c r="P69" s="631"/>
      <c r="Q69" s="631"/>
      <c r="R69" s="631"/>
      <c r="S69" s="631"/>
      <c r="T69" s="631"/>
      <c r="U69" s="631"/>
      <c r="V69" s="631"/>
      <c r="W69" s="631"/>
      <c r="X69" s="631"/>
      <c r="Y69" s="631"/>
      <c r="Z69" s="631"/>
      <c r="AE69" s="75"/>
    </row>
    <row r="70" spans="1:53" ht="21.95" customHeight="1" thickBot="1">
      <c r="A70" s="612"/>
      <c r="B70" s="613"/>
      <c r="C70" s="614"/>
      <c r="D70" s="615">
        <f>$A$71</f>
        <v>0</v>
      </c>
      <c r="E70" s="613"/>
      <c r="F70" s="613"/>
      <c r="G70" s="616">
        <f>$A$73</f>
        <v>0</v>
      </c>
      <c r="H70" s="617"/>
      <c r="I70" s="615"/>
      <c r="J70" s="616">
        <f>$A$75</f>
        <v>0</v>
      </c>
      <c r="K70" s="617"/>
      <c r="L70" s="615"/>
      <c r="M70" s="616">
        <f>$A$77</f>
        <v>0</v>
      </c>
      <c r="N70" s="617"/>
      <c r="O70" s="615"/>
      <c r="P70" s="616">
        <f>$A$79</f>
        <v>0</v>
      </c>
      <c r="Q70" s="617"/>
      <c r="R70" s="617"/>
      <c r="S70" s="128" t="s">
        <v>77</v>
      </c>
      <c r="T70" s="129" t="s">
        <v>81</v>
      </c>
      <c r="U70" s="129" t="s">
        <v>82</v>
      </c>
      <c r="V70" s="129" t="s">
        <v>83</v>
      </c>
      <c r="W70" s="129" t="s">
        <v>84</v>
      </c>
      <c r="X70" s="129" t="s">
        <v>85</v>
      </c>
      <c r="Y70" s="130" t="s">
        <v>86</v>
      </c>
      <c r="Z70" s="131" t="s">
        <v>78</v>
      </c>
      <c r="AE70" s="75"/>
    </row>
    <row r="71" spans="1:53" ht="21.95" customHeight="1" thickTop="1">
      <c r="A71" s="600">
        <f>予選リーグ!$I$7</f>
        <v>0</v>
      </c>
      <c r="B71" s="601"/>
      <c r="C71" s="601"/>
      <c r="D71" s="602"/>
      <c r="E71" s="603"/>
      <c r="F71" s="604"/>
      <c r="G71" s="605" t="str">
        <f>IF(OR(G72="",I72=""),"",IF(G72&gt;I72,"○",IF(G72=I72,"△","●")))</f>
        <v/>
      </c>
      <c r="H71" s="606"/>
      <c r="I71" s="607"/>
      <c r="J71" s="605" t="str">
        <f>IF(OR(J72="",L72=""),"",IF(J72&gt;L72,"○",IF(J72=L72,"△","●")))</f>
        <v/>
      </c>
      <c r="K71" s="606"/>
      <c r="L71" s="607"/>
      <c r="M71" s="605" t="str">
        <f>IF(OR(M72="",O72=""),"",IF(M72&gt;O72,"○",IF(M72=O72,"△","●")))</f>
        <v/>
      </c>
      <c r="N71" s="606"/>
      <c r="O71" s="607"/>
      <c r="P71" s="605" t="str">
        <f>IF(OR(P72="",R72=""),"",IF(P72&gt;R72,"○",IF(P72=R72,"△","●")))</f>
        <v/>
      </c>
      <c r="Q71" s="606"/>
      <c r="R71" s="606"/>
      <c r="S71" s="597">
        <f>T71*3+U71*1+V71*0</f>
        <v>9</v>
      </c>
      <c r="T71" s="598">
        <v>3</v>
      </c>
      <c r="U71" s="598">
        <f>COUNTIF(D71:R71,"△")</f>
        <v>0</v>
      </c>
      <c r="V71" s="598">
        <f>COUNTIF(D71:R71,"●")</f>
        <v>0</v>
      </c>
      <c r="W71" s="599">
        <f>SUM(D72,G72,J72,M72)</f>
        <v>0</v>
      </c>
      <c r="X71" s="596">
        <f>SUM(F72,I72,L72,O72)</f>
        <v>0</v>
      </c>
      <c r="Y71" s="596">
        <f>W71-X71</f>
        <v>0</v>
      </c>
      <c r="Z71" s="589" t="e">
        <f>_xlfn.RANK.EQ(AA71,$AA$71:$AA$78,0)</f>
        <v>#REF!</v>
      </c>
      <c r="AA71" s="591">
        <f>S71*100+Y71*10+W71*1</f>
        <v>900</v>
      </c>
      <c r="AE71" s="75"/>
      <c r="AT71" s="75">
        <v>12</v>
      </c>
      <c r="AU71" s="75">
        <v>4</v>
      </c>
      <c r="AV71" s="75">
        <v>0</v>
      </c>
      <c r="AW71" s="75">
        <v>0</v>
      </c>
      <c r="AX71" s="75">
        <v>11</v>
      </c>
      <c r="AY71" s="75">
        <v>0</v>
      </c>
      <c r="AZ71" s="75">
        <v>11</v>
      </c>
      <c r="BA71" s="75">
        <v>1</v>
      </c>
    </row>
    <row r="72" spans="1:53" ht="21.95" customHeight="1" thickBot="1">
      <c r="A72" s="574"/>
      <c r="B72" s="575"/>
      <c r="C72" s="575"/>
      <c r="D72" s="90"/>
      <c r="E72" s="91"/>
      <c r="F72" s="92"/>
      <c r="G72" s="93" t="str">
        <f>IF(予選リーグ!$N$37="","",予選リーグ!$N$37)</f>
        <v/>
      </c>
      <c r="H72" s="94" t="s">
        <v>79</v>
      </c>
      <c r="I72" s="95" t="str">
        <f>IF(予選リーグ!$P$37="","",予選リーグ!$P$37)</f>
        <v/>
      </c>
      <c r="J72" s="93" t="str">
        <f>IF(予選リーグ!$N$33="","",予選リーグ!$N$33)</f>
        <v/>
      </c>
      <c r="K72" s="94" t="s">
        <v>79</v>
      </c>
      <c r="L72" s="95" t="str">
        <f>IF(予選リーグ!$P$33="","",予選リーグ!$P$33)</f>
        <v/>
      </c>
      <c r="M72" s="93" t="str">
        <f>IF(予選リーグ!$N$39="","",予選リーグ!$N$39)</f>
        <v/>
      </c>
      <c r="N72" s="94" t="s">
        <v>79</v>
      </c>
      <c r="O72" s="95" t="str">
        <f>IF(予選リーグ!$P$39="","",予選リーグ!$P$39)</f>
        <v/>
      </c>
      <c r="P72" s="93" t="str">
        <f>IF(予選リーグ!$N$36="","",予選リーグ!$N$36)</f>
        <v/>
      </c>
      <c r="Q72" s="94" t="s">
        <v>79</v>
      </c>
      <c r="R72" s="95" t="str">
        <f>IF(予選リーグ!$P$36="","",予選リーグ!$P$36)</f>
        <v/>
      </c>
      <c r="S72" s="588"/>
      <c r="T72" s="568"/>
      <c r="U72" s="568"/>
      <c r="V72" s="568"/>
      <c r="W72" s="570"/>
      <c r="X72" s="570"/>
      <c r="Y72" s="570"/>
      <c r="Z72" s="590"/>
      <c r="AA72" s="591"/>
      <c r="AF72" s="81"/>
      <c r="AG72" s="81"/>
      <c r="AH72" s="81"/>
    </row>
    <row r="73" spans="1:53" ht="21.95" customHeight="1">
      <c r="A73" s="571">
        <f>予選リーグ!$I$8</f>
        <v>0</v>
      </c>
      <c r="B73" s="572"/>
      <c r="C73" s="573"/>
      <c r="D73" s="581" t="str">
        <f>IF(OR(D74="",F74=""),"",IF(D74&gt;F74,"○",IF(D74=F74,"△","●")))</f>
        <v/>
      </c>
      <c r="E73" s="581"/>
      <c r="F73" s="581"/>
      <c r="G73" s="582"/>
      <c r="H73" s="583"/>
      <c r="I73" s="584"/>
      <c r="J73" s="585" t="str">
        <f>IF(OR(J74="",L74=""),"",IF(J74&gt;L74,"○",IF(J74=L74,"△","●")))</f>
        <v/>
      </c>
      <c r="K73" s="586"/>
      <c r="L73" s="595"/>
      <c r="M73" s="585" t="e">
        <f>IF(OR(M74="",O74=""),"",IF(M74&gt;O74,"○",IF(M74=O74,"△","●")))</f>
        <v>#REF!</v>
      </c>
      <c r="N73" s="586"/>
      <c r="O73" s="595"/>
      <c r="P73" s="585" t="str">
        <f>IF(OR(P74="",R74=""),"",IF(P74&gt;R74,"○",IF(P74=R74,"△","●")))</f>
        <v/>
      </c>
      <c r="Q73" s="586"/>
      <c r="R73" s="586"/>
      <c r="S73" s="587">
        <f t="shared" ref="S73" si="119">T73*3+U73*1+V73*0</f>
        <v>3</v>
      </c>
      <c r="T73" s="567">
        <v>1</v>
      </c>
      <c r="U73" s="567">
        <f t="shared" ref="U73" si="120">COUNTIF(D73:R73,"△")</f>
        <v>0</v>
      </c>
      <c r="V73" s="567">
        <f t="shared" ref="V73" si="121">COUNTIF(D73:R73,"●")</f>
        <v>0</v>
      </c>
      <c r="W73" s="569" t="e">
        <f>SUM(D74,G74,J74,M74)</f>
        <v>#REF!</v>
      </c>
      <c r="X73" s="569" t="e">
        <f t="shared" ref="X73" si="122">SUM(F74,I74,L74,O74)</f>
        <v>#REF!</v>
      </c>
      <c r="Y73" s="569" t="e">
        <f t="shared" ref="Y73" si="123">W73-X73</f>
        <v>#REF!</v>
      </c>
      <c r="Z73" s="589" t="e">
        <f t="shared" ref="Z73" si="124">_xlfn.RANK.EQ(AA73,$AA$71:$AA$78,0)</f>
        <v>#REF!</v>
      </c>
      <c r="AA73" s="591" t="e">
        <f>S73*100+Y73*10+W73*1</f>
        <v>#REF!</v>
      </c>
      <c r="AF73" s="81"/>
      <c r="AG73" s="81"/>
      <c r="AH73" s="81"/>
      <c r="AT73" s="75">
        <v>6</v>
      </c>
      <c r="AU73" s="75">
        <v>2</v>
      </c>
      <c r="AV73" s="75">
        <v>0</v>
      </c>
      <c r="AW73" s="75">
        <v>2</v>
      </c>
      <c r="AX73" s="75">
        <v>12</v>
      </c>
      <c r="AY73" s="75">
        <v>4</v>
      </c>
      <c r="AZ73" s="75">
        <v>8</v>
      </c>
      <c r="BA73" s="75">
        <v>3</v>
      </c>
    </row>
    <row r="74" spans="1:53" ht="21.95" customHeight="1" thickBot="1">
      <c r="A74" s="574"/>
      <c r="B74" s="575"/>
      <c r="C74" s="576"/>
      <c r="D74" s="97" t="str">
        <f>IF(I72="","",I72)</f>
        <v/>
      </c>
      <c r="E74" s="97" t="s">
        <v>79</v>
      </c>
      <c r="F74" s="97" t="str">
        <f>IF(G72="","",G72)</f>
        <v/>
      </c>
      <c r="G74" s="90"/>
      <c r="H74" s="91"/>
      <c r="I74" s="92"/>
      <c r="J74" s="93" t="str">
        <f>IF(予選リーグ!$N$35="","",予選リーグ!$N$35)</f>
        <v/>
      </c>
      <c r="K74" s="94" t="s">
        <v>79</v>
      </c>
      <c r="L74" s="95" t="str">
        <f>IF(予選リーグ!$P$35="","",予選リーグ!$P$35)</f>
        <v/>
      </c>
      <c r="M74" s="219" t="e">
        <f>IF(予選リーグ!#REF!="","",予選リーグ!#REF!)</f>
        <v>#REF!</v>
      </c>
      <c r="N74" s="94" t="s">
        <v>79</v>
      </c>
      <c r="O74" s="220" t="e">
        <f>IF(予選リーグ!#REF!="","",予選リーグ!#REF!)</f>
        <v>#REF!</v>
      </c>
      <c r="P74" s="93" t="str">
        <f>IF(予選リーグ!$N$38="","",予選リーグ!$N$38)</f>
        <v/>
      </c>
      <c r="Q74" s="94" t="s">
        <v>79</v>
      </c>
      <c r="R74" s="95" t="str">
        <f>IF(予選リーグ!$P$38="","",予選リーグ!$P$38)</f>
        <v/>
      </c>
      <c r="S74" s="588"/>
      <c r="T74" s="568"/>
      <c r="U74" s="568"/>
      <c r="V74" s="568"/>
      <c r="W74" s="570"/>
      <c r="X74" s="570"/>
      <c r="Y74" s="570"/>
      <c r="Z74" s="590"/>
      <c r="AA74" s="591"/>
      <c r="AC74" s="87"/>
      <c r="AD74" s="98"/>
      <c r="AE74" s="98"/>
      <c r="AF74" s="87"/>
      <c r="AG74" s="81"/>
      <c r="AH74" s="81"/>
    </row>
    <row r="75" spans="1:53" ht="21.95" customHeight="1">
      <c r="A75" s="571">
        <f>予選リーグ!$I$9</f>
        <v>0</v>
      </c>
      <c r="B75" s="572"/>
      <c r="C75" s="573"/>
      <c r="D75" s="577" t="str">
        <f>IF(OR(D76="",F76=""),"",IF(D76&gt;F76,"○",IF(D76=F76,"△","●")))</f>
        <v/>
      </c>
      <c r="E75" s="577"/>
      <c r="F75" s="578"/>
      <c r="G75" s="592" t="str">
        <f>IF(OR(G76="",I76=""),"",IF(G76&gt;I76,"○",IF(G76=I76,"△","●")))</f>
        <v/>
      </c>
      <c r="H75" s="593"/>
      <c r="I75" s="594"/>
      <c r="J75" s="582"/>
      <c r="K75" s="583"/>
      <c r="L75" s="584"/>
      <c r="M75" s="585" t="e">
        <f>IF(OR(M76="",O76=""),"",IF(M76&gt;O76,"○",IF(M76=O76,"△","●")))</f>
        <v>#REF!</v>
      </c>
      <c r="N75" s="586"/>
      <c r="O75" s="595"/>
      <c r="P75" s="585" t="str">
        <f>IF(OR(P76="",R76=""),"",IF(P76&gt;R76,"○",IF(P76=R76,"△","●")))</f>
        <v/>
      </c>
      <c r="Q75" s="586"/>
      <c r="R75" s="586"/>
      <c r="S75" s="587">
        <f t="shared" ref="S75" si="125">T75*3+U75*1+V75*0</f>
        <v>0</v>
      </c>
      <c r="T75" s="567">
        <v>0</v>
      </c>
      <c r="U75" s="567">
        <f t="shared" ref="U75" si="126">COUNTIF(D75:R75,"△")</f>
        <v>0</v>
      </c>
      <c r="V75" s="567">
        <f t="shared" ref="V75" si="127">COUNTIF(D75:R75,"●")</f>
        <v>0</v>
      </c>
      <c r="W75" s="569" t="e">
        <f>SUM(D76,G76,J76,M76)</f>
        <v>#REF!</v>
      </c>
      <c r="X75" s="569" t="e">
        <f t="shared" ref="X75" si="128">SUM(F76,I76,L76,O76)</f>
        <v>#REF!</v>
      </c>
      <c r="Y75" s="569" t="e">
        <f t="shared" ref="Y75" si="129">W75-X75</f>
        <v>#REF!</v>
      </c>
      <c r="Z75" s="589" t="e">
        <f t="shared" ref="Z75" si="130">_xlfn.RANK.EQ(AA75,$AA$71:$AA$78,0)</f>
        <v>#REF!</v>
      </c>
      <c r="AA75" s="591" t="e">
        <f>S75*100+Y75*10+W75*1</f>
        <v>#REF!</v>
      </c>
      <c r="AC75" s="99"/>
      <c r="AD75" s="85" t="s">
        <v>91</v>
      </c>
      <c r="AE75" s="86" t="s">
        <v>87</v>
      </c>
      <c r="AF75" s="132"/>
      <c r="AG75" s="81"/>
      <c r="AH75" s="81"/>
      <c r="AT75" s="75">
        <v>3</v>
      </c>
      <c r="AU75" s="75">
        <v>1</v>
      </c>
      <c r="AV75" s="75">
        <v>0</v>
      </c>
      <c r="AW75" s="75">
        <v>3</v>
      </c>
      <c r="AX75" s="75">
        <v>4</v>
      </c>
      <c r="AY75" s="75">
        <v>5</v>
      </c>
      <c r="AZ75" s="75">
        <v>-1</v>
      </c>
      <c r="BA75" s="75">
        <v>4</v>
      </c>
    </row>
    <row r="76" spans="1:53" ht="21.95" customHeight="1" thickBot="1">
      <c r="A76" s="574"/>
      <c r="B76" s="575"/>
      <c r="C76" s="576"/>
      <c r="D76" s="97" t="str">
        <f>IF(L72="","",L72)</f>
        <v/>
      </c>
      <c r="E76" s="97" t="s">
        <v>90</v>
      </c>
      <c r="F76" s="100" t="str">
        <f>IF(J72="","",J72)</f>
        <v/>
      </c>
      <c r="G76" s="101" t="str">
        <f>IF(L74="","",L74)</f>
        <v/>
      </c>
      <c r="H76" s="97" t="s">
        <v>79</v>
      </c>
      <c r="I76" s="102" t="str">
        <f>IF(J74="","",J74)</f>
        <v/>
      </c>
      <c r="J76" s="90"/>
      <c r="K76" s="91"/>
      <c r="L76" s="92"/>
      <c r="M76" s="219" t="e">
        <f>IF(予選リーグ!#REF!="","",予選リーグ!#REF!)</f>
        <v>#REF!</v>
      </c>
      <c r="N76" s="94" t="s">
        <v>79</v>
      </c>
      <c r="O76" s="220" t="e">
        <f>IF(予選リーグ!#REF!="","",予選リーグ!#REF!)</f>
        <v>#REF!</v>
      </c>
      <c r="P76" s="93" t="str">
        <f>IF(予選リーグ!$N$40="","",予選リーグ!$N$40)</f>
        <v/>
      </c>
      <c r="Q76" s="94" t="s">
        <v>79</v>
      </c>
      <c r="R76" s="95" t="str">
        <f>IF(予選リーグ!$P$40="","",予選リーグ!$P$40)</f>
        <v/>
      </c>
      <c r="S76" s="588"/>
      <c r="T76" s="568"/>
      <c r="U76" s="568"/>
      <c r="V76" s="568"/>
      <c r="W76" s="570"/>
      <c r="X76" s="570"/>
      <c r="Y76" s="570"/>
      <c r="Z76" s="590"/>
      <c r="AA76" s="591"/>
      <c r="AD76" s="218" t="s">
        <v>131</v>
      </c>
      <c r="AE76" s="218" t="s">
        <v>132</v>
      </c>
      <c r="AF76" s="133"/>
      <c r="AG76" s="81"/>
      <c r="AH76" s="81"/>
    </row>
    <row r="77" spans="1:53" ht="21.95" customHeight="1">
      <c r="A77" s="571">
        <f>予選リーグ!$I$10</f>
        <v>0</v>
      </c>
      <c r="B77" s="572"/>
      <c r="C77" s="573"/>
      <c r="D77" s="577" t="str">
        <f>IF(OR(D78="",F78=""),"",IF(D78&gt;F78,"○",IF(D78=F78,"△","●")))</f>
        <v/>
      </c>
      <c r="E77" s="577"/>
      <c r="F77" s="578"/>
      <c r="G77" s="579" t="e">
        <f>IF(OR(G78="",I78=""),"",IF(G78&gt;I78,"○",IF(G78=I78,"△","●")))</f>
        <v>#REF!</v>
      </c>
      <c r="H77" s="577"/>
      <c r="I77" s="578"/>
      <c r="J77" s="580" t="e">
        <f>IF(OR(J78="",L78=""),"",IF(J78&gt;L78,"○",IF(J78=L78,"△","●")))</f>
        <v>#REF!</v>
      </c>
      <c r="K77" s="581"/>
      <c r="L77" s="581"/>
      <c r="M77" s="582"/>
      <c r="N77" s="583"/>
      <c r="O77" s="584"/>
      <c r="P77" s="585" t="str">
        <f>IF(OR(P78="",R78=""),"",IF(P78&gt;R78,"○",IF(P78=R78,"△","●")))</f>
        <v/>
      </c>
      <c r="Q77" s="586"/>
      <c r="R77" s="586"/>
      <c r="S77" s="587">
        <f t="shared" ref="S77" si="131">T77*3+U77*1+V77*0</f>
        <v>6</v>
      </c>
      <c r="T77" s="567">
        <v>2</v>
      </c>
      <c r="U77" s="567">
        <f t="shared" ref="U77" si="132">COUNTIF(D77:R77,"△")</f>
        <v>0</v>
      </c>
      <c r="V77" s="567">
        <f t="shared" ref="V77" si="133">COUNTIF(D77:R77,"●")</f>
        <v>0</v>
      </c>
      <c r="W77" s="569" t="e">
        <f>SUM(D78,G78,J78,M78)</f>
        <v>#REF!</v>
      </c>
      <c r="X77" s="569" t="e">
        <f t="shared" ref="X77" si="134">SUM(F78,I78,L78,O78)</f>
        <v>#REF!</v>
      </c>
      <c r="Y77" s="569" t="e">
        <f t="shared" ref="Y77" si="135">W77-X77</f>
        <v>#REF!</v>
      </c>
      <c r="Z77" s="589" t="e">
        <f t="shared" ref="Z77" si="136">_xlfn.RANK.EQ(AA77,$AA$71:$AA$78,0)</f>
        <v>#REF!</v>
      </c>
      <c r="AA77" s="591" t="e">
        <f>S77*100+Y77*10+W77*1</f>
        <v>#REF!</v>
      </c>
      <c r="AC77" s="75"/>
      <c r="AD77" s="88" t="s">
        <v>100</v>
      </c>
      <c r="AF77" s="81"/>
      <c r="AG77" s="81"/>
      <c r="AH77" s="81"/>
      <c r="AT77" s="75">
        <v>9</v>
      </c>
      <c r="AU77" s="75">
        <v>3</v>
      </c>
      <c r="AV77" s="75">
        <v>0</v>
      </c>
      <c r="AW77" s="75">
        <v>1</v>
      </c>
      <c r="AX77" s="75">
        <v>6</v>
      </c>
      <c r="AY77" s="75">
        <v>4</v>
      </c>
      <c r="AZ77" s="75">
        <v>2</v>
      </c>
      <c r="BA77" s="75">
        <v>2</v>
      </c>
    </row>
    <row r="78" spans="1:53" ht="21.95" customHeight="1" thickBot="1">
      <c r="A78" s="574"/>
      <c r="B78" s="575"/>
      <c r="C78" s="576"/>
      <c r="D78" s="97" t="str">
        <f>IF(O72="","",O72)</f>
        <v/>
      </c>
      <c r="E78" s="97" t="s">
        <v>79</v>
      </c>
      <c r="F78" s="100" t="str">
        <f>IF(M72="","",M72)</f>
        <v/>
      </c>
      <c r="G78" s="101" t="e">
        <f>IF(O74="","",O74)</f>
        <v>#REF!</v>
      </c>
      <c r="H78" s="97" t="s">
        <v>79</v>
      </c>
      <c r="I78" s="100" t="e">
        <f>IF(M74="","",M74)</f>
        <v>#REF!</v>
      </c>
      <c r="J78" s="101" t="e">
        <f>IF(O76="","",O76)</f>
        <v>#REF!</v>
      </c>
      <c r="K78" s="97" t="s">
        <v>79</v>
      </c>
      <c r="L78" s="102" t="e">
        <f>IF(M76="","",M76)</f>
        <v>#REF!</v>
      </c>
      <c r="M78" s="90"/>
      <c r="N78" s="91"/>
      <c r="O78" s="92"/>
      <c r="P78" s="93" t="str">
        <f>IF(予選リーグ!$N$34="","",予選リーグ!$N$34)</f>
        <v/>
      </c>
      <c r="Q78" s="94" t="s">
        <v>79</v>
      </c>
      <c r="R78" s="95" t="str">
        <f>IF(予選リーグ!$P$34="","",予選リーグ!$P$34)</f>
        <v/>
      </c>
      <c r="S78" s="588"/>
      <c r="T78" s="568"/>
      <c r="U78" s="568"/>
      <c r="V78" s="568"/>
      <c r="W78" s="570"/>
      <c r="X78" s="570"/>
      <c r="Y78" s="570"/>
      <c r="Z78" s="590"/>
      <c r="AA78" s="591"/>
      <c r="AF78" s="81"/>
      <c r="AG78" s="81"/>
      <c r="AH78" s="81"/>
    </row>
    <row r="79" spans="1:53" ht="21.95" customHeight="1">
      <c r="A79" s="556">
        <f>予選リーグ!$I$11</f>
        <v>0</v>
      </c>
      <c r="B79" s="557"/>
      <c r="C79" s="558"/>
      <c r="D79" s="562" t="str">
        <f>IF(OR(D80="",F80=""),"",IF(D80&gt;F80,"○",IF(D80=F80,"△","●")))</f>
        <v/>
      </c>
      <c r="E79" s="562"/>
      <c r="F79" s="563"/>
      <c r="G79" s="564" t="str">
        <f>IF(OR(G80="",I80=""),"",IF(G80&gt;I80,"○",IF(G80=I80,"△","●")))</f>
        <v/>
      </c>
      <c r="H79" s="562"/>
      <c r="I79" s="563"/>
      <c r="J79" s="564" t="str">
        <f>IF(OR(J80="",L80=""),"",IF(J80&gt;L80,"○",IF(J80=L80,"△","●")))</f>
        <v/>
      </c>
      <c r="K79" s="562"/>
      <c r="L79" s="563"/>
      <c r="M79" s="565" t="str">
        <f>IF(OR(M80="",O80=""),"",IF(M80&gt;O80,"○",IF(M80=O80,"△","●")))</f>
        <v/>
      </c>
      <c r="N79" s="566"/>
      <c r="O79" s="566"/>
      <c r="P79" s="556"/>
      <c r="Q79" s="557"/>
      <c r="R79" s="557"/>
      <c r="S79" s="552">
        <f t="shared" ref="S79" si="137">T79*3+U79*1+V79*0</f>
        <v>0</v>
      </c>
      <c r="T79" s="554">
        <f t="shared" ref="T79" si="138">COUNTIF(D79:R79,"○")</f>
        <v>0</v>
      </c>
      <c r="U79" s="554">
        <f t="shared" ref="U79" si="139">COUNTIF(D79:R79,"△")</f>
        <v>0</v>
      </c>
      <c r="V79" s="554">
        <f t="shared" ref="V79" si="140">COUNTIF(D79:R79,"●")</f>
        <v>0</v>
      </c>
      <c r="W79" s="547">
        <f>SUM(D80,G80,J80,M80,P80)</f>
        <v>0</v>
      </c>
      <c r="X79" s="547">
        <f>SUM(F80,I80,L80,O80,R80)</f>
        <v>0</v>
      </c>
      <c r="Y79" s="547">
        <f t="shared" ref="Y79" si="141">W79-X79</f>
        <v>0</v>
      </c>
      <c r="Z79" s="549"/>
      <c r="AA79" s="551">
        <f>S79*100+Y79*10+W79*1</f>
        <v>0</v>
      </c>
      <c r="AF79" s="81"/>
      <c r="AG79" s="81"/>
      <c r="AH79" s="81"/>
      <c r="AT79" s="75">
        <v>0</v>
      </c>
      <c r="AU79" s="75">
        <v>0</v>
      </c>
      <c r="AV79" s="75">
        <v>0</v>
      </c>
      <c r="AW79" s="75">
        <v>4</v>
      </c>
      <c r="AX79" s="75">
        <v>2</v>
      </c>
      <c r="AY79" s="75">
        <v>22</v>
      </c>
      <c r="AZ79" s="75">
        <v>-20</v>
      </c>
    </row>
    <row r="80" spans="1:53" ht="21.95" customHeight="1" thickBot="1">
      <c r="A80" s="559"/>
      <c r="B80" s="560"/>
      <c r="C80" s="561"/>
      <c r="D80" s="138" t="str">
        <f>IF(R72="","",R72)</f>
        <v/>
      </c>
      <c r="E80" s="138" t="s">
        <v>79</v>
      </c>
      <c r="F80" s="139" t="str">
        <f>IF(P72="","",P72)</f>
        <v/>
      </c>
      <c r="G80" s="140" t="str">
        <f>IF(R74="","",R74)</f>
        <v/>
      </c>
      <c r="H80" s="138" t="s">
        <v>79</v>
      </c>
      <c r="I80" s="139" t="str">
        <f>IF(P74="","",P74)</f>
        <v/>
      </c>
      <c r="J80" s="140" t="str">
        <f>IF(R76="","",R76)</f>
        <v/>
      </c>
      <c r="K80" s="138" t="s">
        <v>79</v>
      </c>
      <c r="L80" s="139" t="str">
        <f>IF(P76="","",P76)</f>
        <v/>
      </c>
      <c r="M80" s="140" t="str">
        <f>IF(R78="","",R78)</f>
        <v/>
      </c>
      <c r="N80" s="138" t="s">
        <v>79</v>
      </c>
      <c r="O80" s="141" t="str">
        <f>IF(P78="","",P78)</f>
        <v/>
      </c>
      <c r="P80" s="142"/>
      <c r="Q80" s="143"/>
      <c r="R80" s="143"/>
      <c r="S80" s="553"/>
      <c r="T80" s="555"/>
      <c r="U80" s="555"/>
      <c r="V80" s="555"/>
      <c r="W80" s="548"/>
      <c r="X80" s="548"/>
      <c r="Y80" s="548"/>
      <c r="Z80" s="550"/>
      <c r="AA80" s="551"/>
      <c r="AF80" s="81"/>
      <c r="AG80" s="81"/>
      <c r="AH80" s="81"/>
    </row>
  </sheetData>
  <mergeCells count="488">
    <mergeCell ref="G21:I21"/>
    <mergeCell ref="T21:T22"/>
    <mergeCell ref="U21:U22"/>
    <mergeCell ref="V21:V22"/>
    <mergeCell ref="W21:W22"/>
    <mergeCell ref="J21:L21"/>
    <mergeCell ref="M21:O21"/>
    <mergeCell ref="P21:R21"/>
    <mergeCell ref="A21:C22"/>
    <mergeCell ref="D21:F21"/>
    <mergeCell ref="S21:S22"/>
    <mergeCell ref="AA21:AA22"/>
    <mergeCell ref="Y21:Y22"/>
    <mergeCell ref="Z21:Z22"/>
    <mergeCell ref="Z19:Z20"/>
    <mergeCell ref="X19:X20"/>
    <mergeCell ref="AA27:AA28"/>
    <mergeCell ref="S27:S28"/>
    <mergeCell ref="T27:T28"/>
    <mergeCell ref="U27:U28"/>
    <mergeCell ref="V27:V28"/>
    <mergeCell ref="AA25:AA26"/>
    <mergeCell ref="AA23:AA24"/>
    <mergeCell ref="AA19:AA20"/>
    <mergeCell ref="Y23:Y24"/>
    <mergeCell ref="Z23:Z24"/>
    <mergeCell ref="A18:C18"/>
    <mergeCell ref="D18:F18"/>
    <mergeCell ref="G18:I18"/>
    <mergeCell ref="J18:L18"/>
    <mergeCell ref="M18:O18"/>
    <mergeCell ref="P18:R18"/>
    <mergeCell ref="D31:F31"/>
    <mergeCell ref="G31:I31"/>
    <mergeCell ref="J31:L31"/>
    <mergeCell ref="M31:O31"/>
    <mergeCell ref="P31:R31"/>
    <mergeCell ref="A27:C28"/>
    <mergeCell ref="D27:F27"/>
    <mergeCell ref="G27:I27"/>
    <mergeCell ref="J27:L27"/>
    <mergeCell ref="A31:C31"/>
    <mergeCell ref="M27:O27"/>
    <mergeCell ref="P27:R27"/>
    <mergeCell ref="M23:O23"/>
    <mergeCell ref="P23:R23"/>
    <mergeCell ref="A19:C20"/>
    <mergeCell ref="D19:F19"/>
    <mergeCell ref="G19:I19"/>
    <mergeCell ref="J19:L19"/>
    <mergeCell ref="X8:X9"/>
    <mergeCell ref="V25:V26"/>
    <mergeCell ref="W25:W26"/>
    <mergeCell ref="S25:S26"/>
    <mergeCell ref="S23:S24"/>
    <mergeCell ref="T23:T24"/>
    <mergeCell ref="U23:U24"/>
    <mergeCell ref="V23:V24"/>
    <mergeCell ref="W23:W24"/>
    <mergeCell ref="U8:U9"/>
    <mergeCell ref="X25:X26"/>
    <mergeCell ref="S19:S20"/>
    <mergeCell ref="T19:T20"/>
    <mergeCell ref="U19:U20"/>
    <mergeCell ref="V19:V20"/>
    <mergeCell ref="W19:W20"/>
    <mergeCell ref="X21:X22"/>
    <mergeCell ref="A5:C5"/>
    <mergeCell ref="D5:F5"/>
    <mergeCell ref="G5:I5"/>
    <mergeCell ref="J5:L5"/>
    <mergeCell ref="M5:O5"/>
    <mergeCell ref="P5:R5"/>
    <mergeCell ref="A6:C7"/>
    <mergeCell ref="V8:V9"/>
    <mergeCell ref="S8:S9"/>
    <mergeCell ref="T8:T9"/>
    <mergeCell ref="X6:X7"/>
    <mergeCell ref="Y6:Y7"/>
    <mergeCell ref="Z6:Z7"/>
    <mergeCell ref="AA6:AA7"/>
    <mergeCell ref="A8:C9"/>
    <mergeCell ref="D8:F8"/>
    <mergeCell ref="G8:I8"/>
    <mergeCell ref="J8:L8"/>
    <mergeCell ref="M8:O8"/>
    <mergeCell ref="P8:R8"/>
    <mergeCell ref="P6:R6"/>
    <mergeCell ref="S6:S7"/>
    <mergeCell ref="T6:T7"/>
    <mergeCell ref="U6:U7"/>
    <mergeCell ref="V6:V7"/>
    <mergeCell ref="W6:W7"/>
    <mergeCell ref="D6:F6"/>
    <mergeCell ref="G6:I6"/>
    <mergeCell ref="J6:L6"/>
    <mergeCell ref="M6:O6"/>
    <mergeCell ref="Z8:Z9"/>
    <mergeCell ref="AA8:AA9"/>
    <mergeCell ref="Y8:Y9"/>
    <mergeCell ref="W8:W9"/>
    <mergeCell ref="Z10:Z11"/>
    <mergeCell ref="AA10:AA11"/>
    <mergeCell ref="A12:C13"/>
    <mergeCell ref="D12:F12"/>
    <mergeCell ref="G12:I12"/>
    <mergeCell ref="J12:L12"/>
    <mergeCell ref="M12:O12"/>
    <mergeCell ref="P12:R12"/>
    <mergeCell ref="S12:S13"/>
    <mergeCell ref="T12:T13"/>
    <mergeCell ref="T10:T11"/>
    <mergeCell ref="U10:U11"/>
    <mergeCell ref="V10:V11"/>
    <mergeCell ref="W10:W11"/>
    <mergeCell ref="X10:X11"/>
    <mergeCell ref="Y10:Y11"/>
    <mergeCell ref="A10:C11"/>
    <mergeCell ref="D10:F10"/>
    <mergeCell ref="G10:I10"/>
    <mergeCell ref="J10:L10"/>
    <mergeCell ref="M10:O10"/>
    <mergeCell ref="P10:R10"/>
    <mergeCell ref="S10:S11"/>
    <mergeCell ref="Z14:Z15"/>
    <mergeCell ref="AA14:AA15"/>
    <mergeCell ref="AA12:AA13"/>
    <mergeCell ref="A14:C15"/>
    <mergeCell ref="D14:F14"/>
    <mergeCell ref="G14:I14"/>
    <mergeCell ref="J14:L14"/>
    <mergeCell ref="M14:O14"/>
    <mergeCell ref="P14:R14"/>
    <mergeCell ref="S14:S15"/>
    <mergeCell ref="T14:T15"/>
    <mergeCell ref="U14:U15"/>
    <mergeCell ref="U12:U13"/>
    <mergeCell ref="V12:V13"/>
    <mergeCell ref="W12:W13"/>
    <mergeCell ref="X12:X13"/>
    <mergeCell ref="Y12:Y13"/>
    <mergeCell ref="Z12:Z13"/>
    <mergeCell ref="V14:V15"/>
    <mergeCell ref="W14:W15"/>
    <mergeCell ref="X14:X15"/>
    <mergeCell ref="Y14:Y15"/>
    <mergeCell ref="A25:C26"/>
    <mergeCell ref="D25:F25"/>
    <mergeCell ref="G25:I25"/>
    <mergeCell ref="J25:L25"/>
    <mergeCell ref="M25:O25"/>
    <mergeCell ref="P25:R25"/>
    <mergeCell ref="Y25:Y26"/>
    <mergeCell ref="Z25:Z26"/>
    <mergeCell ref="X23:X24"/>
    <mergeCell ref="A23:C24"/>
    <mergeCell ref="D23:F23"/>
    <mergeCell ref="G23:I23"/>
    <mergeCell ref="J23:L23"/>
    <mergeCell ref="T25:T26"/>
    <mergeCell ref="U25:U26"/>
    <mergeCell ref="A32:C33"/>
    <mergeCell ref="D32:F32"/>
    <mergeCell ref="Y32:Y33"/>
    <mergeCell ref="A34:C35"/>
    <mergeCell ref="D34:F34"/>
    <mergeCell ref="G34:I34"/>
    <mergeCell ref="J34:L34"/>
    <mergeCell ref="M34:O34"/>
    <mergeCell ref="P34:R34"/>
    <mergeCell ref="S34:S35"/>
    <mergeCell ref="T34:T35"/>
    <mergeCell ref="U34:U35"/>
    <mergeCell ref="P32:R32"/>
    <mergeCell ref="X34:X35"/>
    <mergeCell ref="Y34:Y35"/>
    <mergeCell ref="Z32:Z33"/>
    <mergeCell ref="Z34:Z35"/>
    <mergeCell ref="G32:I32"/>
    <mergeCell ref="J32:L32"/>
    <mergeCell ref="M32:O32"/>
    <mergeCell ref="M38:O38"/>
    <mergeCell ref="P38:R38"/>
    <mergeCell ref="S38:S39"/>
    <mergeCell ref="AA34:AA35"/>
    <mergeCell ref="X36:X37"/>
    <mergeCell ref="T38:T39"/>
    <mergeCell ref="V36:V37"/>
    <mergeCell ref="W36:W37"/>
    <mergeCell ref="V34:V35"/>
    <mergeCell ref="W34:W35"/>
    <mergeCell ref="AA36:AA37"/>
    <mergeCell ref="S32:S33"/>
    <mergeCell ref="T32:T33"/>
    <mergeCell ref="U32:U33"/>
    <mergeCell ref="V32:V33"/>
    <mergeCell ref="W32:W33"/>
    <mergeCell ref="X32:X33"/>
    <mergeCell ref="AA32:AA33"/>
    <mergeCell ref="A36:C37"/>
    <mergeCell ref="D36:F36"/>
    <mergeCell ref="G36:I36"/>
    <mergeCell ref="J36:L36"/>
    <mergeCell ref="M36:O36"/>
    <mergeCell ref="P36:R36"/>
    <mergeCell ref="S36:S37"/>
    <mergeCell ref="T36:T37"/>
    <mergeCell ref="U36:U37"/>
    <mergeCell ref="AA40:AA41"/>
    <mergeCell ref="AA38:AA39"/>
    <mergeCell ref="A40:C41"/>
    <mergeCell ref="D40:F40"/>
    <mergeCell ref="G40:I40"/>
    <mergeCell ref="J40:L40"/>
    <mergeCell ref="M40:O40"/>
    <mergeCell ref="P40:R40"/>
    <mergeCell ref="S40:S41"/>
    <mergeCell ref="T40:T41"/>
    <mergeCell ref="U40:U41"/>
    <mergeCell ref="U38:U39"/>
    <mergeCell ref="V38:V39"/>
    <mergeCell ref="W38:W39"/>
    <mergeCell ref="X38:X39"/>
    <mergeCell ref="Y38:Y39"/>
    <mergeCell ref="Z38:Z39"/>
    <mergeCell ref="A38:C39"/>
    <mergeCell ref="D38:F38"/>
    <mergeCell ref="G38:I38"/>
    <mergeCell ref="J38:L38"/>
    <mergeCell ref="P45:R45"/>
    <mergeCell ref="Z47:Z48"/>
    <mergeCell ref="AA47:AA48"/>
    <mergeCell ref="A1:Z1"/>
    <mergeCell ref="A44:C44"/>
    <mergeCell ref="D44:F44"/>
    <mergeCell ref="G44:I44"/>
    <mergeCell ref="J44:L44"/>
    <mergeCell ref="M44:O44"/>
    <mergeCell ref="P44:R44"/>
    <mergeCell ref="V40:V41"/>
    <mergeCell ref="W40:W41"/>
    <mergeCell ref="X40:X41"/>
    <mergeCell ref="Y40:Y41"/>
    <mergeCell ref="Z40:Z41"/>
    <mergeCell ref="Y36:Y37"/>
    <mergeCell ref="Z36:Z37"/>
    <mergeCell ref="W27:W28"/>
    <mergeCell ref="X27:X28"/>
    <mergeCell ref="Y27:Y28"/>
    <mergeCell ref="Z27:Z28"/>
    <mergeCell ref="M19:O19"/>
    <mergeCell ref="P19:R19"/>
    <mergeCell ref="Y19:Y20"/>
    <mergeCell ref="S49:S50"/>
    <mergeCell ref="T49:T50"/>
    <mergeCell ref="T47:T48"/>
    <mergeCell ref="Y45:Y46"/>
    <mergeCell ref="Z45:Z46"/>
    <mergeCell ref="AA45:AA46"/>
    <mergeCell ref="A47:C48"/>
    <mergeCell ref="D47:F47"/>
    <mergeCell ref="G47:I47"/>
    <mergeCell ref="J47:L47"/>
    <mergeCell ref="M47:O47"/>
    <mergeCell ref="P47:R47"/>
    <mergeCell ref="S47:S48"/>
    <mergeCell ref="S45:S46"/>
    <mergeCell ref="T45:T46"/>
    <mergeCell ref="U45:U46"/>
    <mergeCell ref="V45:V46"/>
    <mergeCell ref="W45:W46"/>
    <mergeCell ref="X45:X46"/>
    <mergeCell ref="A45:C46"/>
    <mergeCell ref="D45:F45"/>
    <mergeCell ref="G45:I45"/>
    <mergeCell ref="J45:L45"/>
    <mergeCell ref="M45:O45"/>
    <mergeCell ref="U47:U48"/>
    <mergeCell ref="V47:V48"/>
    <mergeCell ref="W47:W48"/>
    <mergeCell ref="X47:X48"/>
    <mergeCell ref="Y47:Y48"/>
    <mergeCell ref="V51:V52"/>
    <mergeCell ref="W51:W52"/>
    <mergeCell ref="X51:X52"/>
    <mergeCell ref="Y51:Y52"/>
    <mergeCell ref="Z51:Z52"/>
    <mergeCell ref="AA51:AA52"/>
    <mergeCell ref="AA49:AA50"/>
    <mergeCell ref="A51:C52"/>
    <mergeCell ref="D51:F51"/>
    <mergeCell ref="G51:I51"/>
    <mergeCell ref="J51:L51"/>
    <mergeCell ref="M51:O51"/>
    <mergeCell ref="P51:R51"/>
    <mergeCell ref="S51:S52"/>
    <mergeCell ref="T51:T52"/>
    <mergeCell ref="U51:U52"/>
    <mergeCell ref="U49:U50"/>
    <mergeCell ref="V49:V50"/>
    <mergeCell ref="W49:W50"/>
    <mergeCell ref="X49:X50"/>
    <mergeCell ref="Y49:Y50"/>
    <mergeCell ref="Z49:Z50"/>
    <mergeCell ref="A49:C50"/>
    <mergeCell ref="D49:F49"/>
    <mergeCell ref="G49:I49"/>
    <mergeCell ref="J49:L49"/>
    <mergeCell ref="M49:O49"/>
    <mergeCell ref="P49:R49"/>
    <mergeCell ref="P58:R58"/>
    <mergeCell ref="Z60:Z61"/>
    <mergeCell ref="AA60:AA61"/>
    <mergeCell ref="Y53:Y54"/>
    <mergeCell ref="Z53:Z54"/>
    <mergeCell ref="AA53:AA54"/>
    <mergeCell ref="A57:C57"/>
    <mergeCell ref="D57:F57"/>
    <mergeCell ref="G57:I57"/>
    <mergeCell ref="J57:L57"/>
    <mergeCell ref="M57:O57"/>
    <mergeCell ref="P57:R57"/>
    <mergeCell ref="S53:S54"/>
    <mergeCell ref="T53:T54"/>
    <mergeCell ref="U53:U54"/>
    <mergeCell ref="V53:V54"/>
    <mergeCell ref="W53:W54"/>
    <mergeCell ref="X53:X54"/>
    <mergeCell ref="A53:C54"/>
    <mergeCell ref="D53:F53"/>
    <mergeCell ref="G53:I53"/>
    <mergeCell ref="J53:L53"/>
    <mergeCell ref="M53:O53"/>
    <mergeCell ref="P53:R53"/>
    <mergeCell ref="S62:S63"/>
    <mergeCell ref="T62:T63"/>
    <mergeCell ref="T60:T61"/>
    <mergeCell ref="Y58:Y59"/>
    <mergeCell ref="Z58:Z59"/>
    <mergeCell ref="AA58:AA59"/>
    <mergeCell ref="A60:C61"/>
    <mergeCell ref="D60:F60"/>
    <mergeCell ref="G60:I60"/>
    <mergeCell ref="J60:L60"/>
    <mergeCell ref="M60:O60"/>
    <mergeCell ref="P60:R60"/>
    <mergeCell ref="S60:S61"/>
    <mergeCell ref="S58:S59"/>
    <mergeCell ref="T58:T59"/>
    <mergeCell ref="U58:U59"/>
    <mergeCell ref="V58:V59"/>
    <mergeCell ref="W58:W59"/>
    <mergeCell ref="X58:X59"/>
    <mergeCell ref="A58:C59"/>
    <mergeCell ref="D58:F58"/>
    <mergeCell ref="G58:I58"/>
    <mergeCell ref="J58:L58"/>
    <mergeCell ref="M58:O58"/>
    <mergeCell ref="U60:U61"/>
    <mergeCell ref="V60:V61"/>
    <mergeCell ref="W60:W61"/>
    <mergeCell ref="X60:X61"/>
    <mergeCell ref="Y60:Y61"/>
    <mergeCell ref="V64:V65"/>
    <mergeCell ref="W64:W65"/>
    <mergeCell ref="X64:X65"/>
    <mergeCell ref="Y64:Y65"/>
    <mergeCell ref="Z64:Z65"/>
    <mergeCell ref="AA64:AA65"/>
    <mergeCell ref="AA62:AA63"/>
    <mergeCell ref="A64:C65"/>
    <mergeCell ref="D64:F64"/>
    <mergeCell ref="G64:I64"/>
    <mergeCell ref="J64:L64"/>
    <mergeCell ref="M64:O64"/>
    <mergeCell ref="P64:R64"/>
    <mergeCell ref="S64:S65"/>
    <mergeCell ref="T64:T65"/>
    <mergeCell ref="U64:U65"/>
    <mergeCell ref="U62:U63"/>
    <mergeCell ref="V62:V63"/>
    <mergeCell ref="W62:W63"/>
    <mergeCell ref="X62:X63"/>
    <mergeCell ref="Y62:Y63"/>
    <mergeCell ref="Z62:Z63"/>
    <mergeCell ref="A62:C63"/>
    <mergeCell ref="D62:F62"/>
    <mergeCell ref="G62:I62"/>
    <mergeCell ref="J62:L62"/>
    <mergeCell ref="M62:O62"/>
    <mergeCell ref="P62:R62"/>
    <mergeCell ref="Y66:Y67"/>
    <mergeCell ref="Z66:Z67"/>
    <mergeCell ref="AA66:AA67"/>
    <mergeCell ref="A70:C70"/>
    <mergeCell ref="D70:F70"/>
    <mergeCell ref="G70:I70"/>
    <mergeCell ref="J70:L70"/>
    <mergeCell ref="M70:O70"/>
    <mergeCell ref="P70:R70"/>
    <mergeCell ref="S66:S67"/>
    <mergeCell ref="T66:T67"/>
    <mergeCell ref="U66:U67"/>
    <mergeCell ref="V66:V67"/>
    <mergeCell ref="W66:W67"/>
    <mergeCell ref="X66:X67"/>
    <mergeCell ref="A66:C67"/>
    <mergeCell ref="D66:F66"/>
    <mergeCell ref="G66:I66"/>
    <mergeCell ref="J66:L66"/>
    <mergeCell ref="M66:O66"/>
    <mergeCell ref="P66:R66"/>
    <mergeCell ref="D69:Z69"/>
    <mergeCell ref="Y71:Y72"/>
    <mergeCell ref="Z71:Z72"/>
    <mergeCell ref="AA71:AA72"/>
    <mergeCell ref="A73:C74"/>
    <mergeCell ref="D73:F73"/>
    <mergeCell ref="G73:I73"/>
    <mergeCell ref="J73:L73"/>
    <mergeCell ref="M73:O73"/>
    <mergeCell ref="P73:R73"/>
    <mergeCell ref="S73:S74"/>
    <mergeCell ref="S71:S72"/>
    <mergeCell ref="T71:T72"/>
    <mergeCell ref="U71:U72"/>
    <mergeCell ref="V71:V72"/>
    <mergeCell ref="W71:W72"/>
    <mergeCell ref="X71:X72"/>
    <mergeCell ref="A71:C72"/>
    <mergeCell ref="D71:F71"/>
    <mergeCell ref="G71:I71"/>
    <mergeCell ref="J71:L71"/>
    <mergeCell ref="M71:O71"/>
    <mergeCell ref="P71:R71"/>
    <mergeCell ref="Z73:Z74"/>
    <mergeCell ref="AA73:AA74"/>
    <mergeCell ref="A75:C76"/>
    <mergeCell ref="D75:F75"/>
    <mergeCell ref="G75:I75"/>
    <mergeCell ref="J75:L75"/>
    <mergeCell ref="M75:O75"/>
    <mergeCell ref="P75:R75"/>
    <mergeCell ref="S75:S76"/>
    <mergeCell ref="T75:T76"/>
    <mergeCell ref="T73:T74"/>
    <mergeCell ref="U73:U74"/>
    <mergeCell ref="V73:V74"/>
    <mergeCell ref="W73:W74"/>
    <mergeCell ref="X73:X74"/>
    <mergeCell ref="Y73:Y74"/>
    <mergeCell ref="Y77:Y78"/>
    <mergeCell ref="Z77:Z78"/>
    <mergeCell ref="AA77:AA78"/>
    <mergeCell ref="AA75:AA76"/>
    <mergeCell ref="U75:U76"/>
    <mergeCell ref="V75:V76"/>
    <mergeCell ref="W75:W76"/>
    <mergeCell ref="X75:X76"/>
    <mergeCell ref="Y75:Y76"/>
    <mergeCell ref="Z75:Z76"/>
    <mergeCell ref="A79:C80"/>
    <mergeCell ref="D79:F79"/>
    <mergeCell ref="G79:I79"/>
    <mergeCell ref="J79:L79"/>
    <mergeCell ref="M79:O79"/>
    <mergeCell ref="P79:R79"/>
    <mergeCell ref="V77:V78"/>
    <mergeCell ref="W77:W78"/>
    <mergeCell ref="X77:X78"/>
    <mergeCell ref="A77:C78"/>
    <mergeCell ref="D77:F77"/>
    <mergeCell ref="G77:I77"/>
    <mergeCell ref="J77:L77"/>
    <mergeCell ref="M77:O77"/>
    <mergeCell ref="P77:R77"/>
    <mergeCell ref="S77:S78"/>
    <mergeCell ref="T77:T78"/>
    <mergeCell ref="U77:U78"/>
    <mergeCell ref="Y79:Y80"/>
    <mergeCell ref="Z79:Z80"/>
    <mergeCell ref="AA79:AA80"/>
    <mergeCell ref="S79:S80"/>
    <mergeCell ref="T79:T80"/>
    <mergeCell ref="U79:U80"/>
    <mergeCell ref="V79:V80"/>
    <mergeCell ref="W79:W80"/>
    <mergeCell ref="X79:X80"/>
  </mergeCells>
  <phoneticPr fontId="2"/>
  <pageMargins left="0.23622047244094491" right="0.23622047244094491" top="0.74803149606299213" bottom="0.74803149606299213" header="0.31496062992125984" footer="0.31496062992125984"/>
  <pageSetup paperSize="9" scale="75" orientation="portrait" r:id="rId1"/>
  <rowBreaks count="1" manualBreakCount="1">
    <brk id="42" max="16383" man="1"/>
  </rowBreaks>
  <colBreaks count="1" manualBreakCount="1">
    <brk id="2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予選リーグ</vt:lpstr>
      <vt:lpstr>決勝トーナメント</vt:lpstr>
      <vt:lpstr>星取表</vt:lpstr>
      <vt:lpstr>決勝トーナメント!Print_Area</vt:lpstr>
      <vt:lpstr>星取表!Print_Area</vt:lpstr>
      <vt:lpstr>予選リーグ!Print_Area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越　玄二郎</cp:lastModifiedBy>
  <cp:lastPrinted>2025-06-29T10:16:26Z</cp:lastPrinted>
  <dcterms:created xsi:type="dcterms:W3CDTF">2021-03-20T07:05:51Z</dcterms:created>
  <dcterms:modified xsi:type="dcterms:W3CDTF">2025-06-29T10:17:58Z</dcterms:modified>
</cp:coreProperties>
</file>